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COMPRAS\2024\PREGÃO\Manutenção Predial\Anexos do Termo de Referência\Planilhas\"/>
    </mc:Choice>
  </mc:AlternateContent>
  <xr:revisionPtr revIDLastSave="0" documentId="13_ncr:1_{C39F7A6F-9293-462C-BAF3-8D927EADABFD}" xr6:coauthVersionLast="47" xr6:coauthVersionMax="47" xr10:uidLastSave="{00000000-0000-0000-0000-000000000000}"/>
  <bookViews>
    <workbookView xWindow="-20580" yWindow="-90" windowWidth="20670" windowHeight="11100" tabRatio="844" xr2:uid="{00000000-000D-0000-FFFF-FFFF00000000}"/>
  </bookViews>
  <sheets>
    <sheet name="Resumo" sheetId="18" r:id="rId1"/>
    <sheet name="OFICIAL ELETRICISTA" sheetId="19" r:id="rId2"/>
    <sheet name="OFICIAL BOMBEIRO" sheetId="20" r:id="rId3"/>
    <sheet name="Uniforme" sheetId="28" r:id="rId4"/>
    <sheet name="Materiais e EPI" sheetId="30" r:id="rId5"/>
    <sheet name="Transporte" sheetId="29" r:id="rId6"/>
    <sheet name="Serv. Eventuais" sheetId="31" r:id="rId7"/>
    <sheet name="Mec. de Equip. de academia" sheetId="33" r:id="rId8"/>
    <sheet name="Materiais SRPI" sheetId="32" r:id="rId9"/>
    <sheet name="Materiais PHB" sheetId="34" r:id="rId10"/>
  </sheets>
  <externalReferences>
    <externalReference r:id="rId11"/>
    <externalReference r:id="rId12"/>
  </externalReferences>
  <definedNames>
    <definedName name="_xlnm.Print_Area" localSheetId="2">'OFICIAL BOMBEIRO'!$A$1:$I$133</definedName>
    <definedName name="_xlnm.Print_Area" localSheetId="0">Resumo!$A$1:$K$10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8" i="31" l="1"/>
  <c r="K8" i="18"/>
  <c r="K7" i="18"/>
  <c r="J280" i="34"/>
  <c r="J281" i="34"/>
  <c r="J304" i="34"/>
  <c r="J314" i="34"/>
  <c r="J340" i="34"/>
  <c r="J341" i="34"/>
  <c r="J364" i="34"/>
  <c r="J365" i="34"/>
  <c r="J376" i="34"/>
  <c r="J377" i="34"/>
  <c r="J400" i="34"/>
  <c r="J401" i="34"/>
  <c r="J408" i="34"/>
  <c r="J409" i="34"/>
  <c r="J424" i="34"/>
  <c r="J274" i="34"/>
  <c r="I275" i="34"/>
  <c r="J275" i="34" s="1"/>
  <c r="I276" i="34"/>
  <c r="J276" i="34" s="1"/>
  <c r="I277" i="34"/>
  <c r="J277" i="34" s="1"/>
  <c r="I278" i="34"/>
  <c r="J278" i="34" s="1"/>
  <c r="I279" i="34"/>
  <c r="J279" i="34" s="1"/>
  <c r="I280" i="34"/>
  <c r="I281" i="34"/>
  <c r="I282" i="34"/>
  <c r="J282" i="34" s="1"/>
  <c r="I283" i="34"/>
  <c r="J283" i="34" s="1"/>
  <c r="I284" i="34"/>
  <c r="J284" i="34" s="1"/>
  <c r="I285" i="34"/>
  <c r="J285" i="34" s="1"/>
  <c r="I286" i="34"/>
  <c r="J286" i="34" s="1"/>
  <c r="I287" i="34"/>
  <c r="J287" i="34" s="1"/>
  <c r="I288" i="34"/>
  <c r="J288" i="34" s="1"/>
  <c r="I289" i="34"/>
  <c r="J289" i="34" s="1"/>
  <c r="I290" i="34"/>
  <c r="J290" i="34" s="1"/>
  <c r="I291" i="34"/>
  <c r="J291" i="34" s="1"/>
  <c r="I292" i="34"/>
  <c r="J292" i="34" s="1"/>
  <c r="I293" i="34"/>
  <c r="J293" i="34" s="1"/>
  <c r="I294" i="34"/>
  <c r="J294" i="34" s="1"/>
  <c r="I295" i="34"/>
  <c r="J295" i="34" s="1"/>
  <c r="I296" i="34"/>
  <c r="J296" i="34" s="1"/>
  <c r="I297" i="34"/>
  <c r="J297" i="34" s="1"/>
  <c r="I298" i="34"/>
  <c r="J298" i="34" s="1"/>
  <c r="I299" i="34"/>
  <c r="J299" i="34" s="1"/>
  <c r="I300" i="34"/>
  <c r="J300" i="34" s="1"/>
  <c r="I301" i="34"/>
  <c r="J301" i="34" s="1"/>
  <c r="I302" i="34"/>
  <c r="J302" i="34" s="1"/>
  <c r="I303" i="34"/>
  <c r="J303" i="34" s="1"/>
  <c r="I304" i="34"/>
  <c r="I305" i="34"/>
  <c r="J305" i="34" s="1"/>
  <c r="I306" i="34"/>
  <c r="J306" i="34" s="1"/>
  <c r="I307" i="34"/>
  <c r="J307" i="34" s="1"/>
  <c r="I308" i="34"/>
  <c r="J308" i="34" s="1"/>
  <c r="I309" i="34"/>
  <c r="J309" i="34" s="1"/>
  <c r="I310" i="34"/>
  <c r="J310" i="34" s="1"/>
  <c r="I311" i="34"/>
  <c r="J311" i="34" s="1"/>
  <c r="I312" i="34"/>
  <c r="J312" i="34" s="1"/>
  <c r="I313" i="34"/>
  <c r="J313" i="34" s="1"/>
  <c r="I314" i="34"/>
  <c r="I315" i="34"/>
  <c r="J315" i="34" s="1"/>
  <c r="I316" i="34"/>
  <c r="J316" i="34" s="1"/>
  <c r="I317" i="34"/>
  <c r="J317" i="34" s="1"/>
  <c r="I318" i="34"/>
  <c r="J318" i="34" s="1"/>
  <c r="I319" i="34"/>
  <c r="J319" i="34" s="1"/>
  <c r="I320" i="34"/>
  <c r="J320" i="34" s="1"/>
  <c r="I321" i="34"/>
  <c r="J321" i="34" s="1"/>
  <c r="I322" i="34"/>
  <c r="J322" i="34" s="1"/>
  <c r="I323" i="34"/>
  <c r="J323" i="34" s="1"/>
  <c r="I324" i="34"/>
  <c r="J324" i="34" s="1"/>
  <c r="I325" i="34"/>
  <c r="J325" i="34" s="1"/>
  <c r="I326" i="34"/>
  <c r="J326" i="34" s="1"/>
  <c r="I327" i="34"/>
  <c r="J327" i="34" s="1"/>
  <c r="I328" i="34"/>
  <c r="J328" i="34" s="1"/>
  <c r="I329" i="34"/>
  <c r="J329" i="34" s="1"/>
  <c r="I330" i="34"/>
  <c r="J330" i="34" s="1"/>
  <c r="I331" i="34"/>
  <c r="J331" i="34" s="1"/>
  <c r="I332" i="34"/>
  <c r="J332" i="34" s="1"/>
  <c r="I333" i="34"/>
  <c r="J333" i="34" s="1"/>
  <c r="I334" i="34"/>
  <c r="J334" i="34" s="1"/>
  <c r="I335" i="34"/>
  <c r="J335" i="34" s="1"/>
  <c r="I336" i="34"/>
  <c r="J336" i="34" s="1"/>
  <c r="I337" i="34"/>
  <c r="J337" i="34" s="1"/>
  <c r="I338" i="34"/>
  <c r="J338" i="34" s="1"/>
  <c r="I339" i="34"/>
  <c r="J339" i="34" s="1"/>
  <c r="I340" i="34"/>
  <c r="I341" i="34"/>
  <c r="I342" i="34"/>
  <c r="J342" i="34" s="1"/>
  <c r="I343" i="34"/>
  <c r="J343" i="34" s="1"/>
  <c r="I344" i="34"/>
  <c r="J344" i="34" s="1"/>
  <c r="I345" i="34"/>
  <c r="J345" i="34" s="1"/>
  <c r="I346" i="34"/>
  <c r="J346" i="34" s="1"/>
  <c r="I347" i="34"/>
  <c r="J347" i="34" s="1"/>
  <c r="I348" i="34"/>
  <c r="J348" i="34" s="1"/>
  <c r="I349" i="34"/>
  <c r="J349" i="34" s="1"/>
  <c r="I350" i="34"/>
  <c r="J350" i="34" s="1"/>
  <c r="I351" i="34"/>
  <c r="J351" i="34" s="1"/>
  <c r="I352" i="34"/>
  <c r="J352" i="34" s="1"/>
  <c r="I353" i="34"/>
  <c r="J353" i="34" s="1"/>
  <c r="I354" i="34"/>
  <c r="J354" i="34" s="1"/>
  <c r="I355" i="34"/>
  <c r="J355" i="34" s="1"/>
  <c r="I356" i="34"/>
  <c r="J356" i="34" s="1"/>
  <c r="I357" i="34"/>
  <c r="J357" i="34" s="1"/>
  <c r="I358" i="34"/>
  <c r="J358" i="34" s="1"/>
  <c r="I359" i="34"/>
  <c r="J359" i="34" s="1"/>
  <c r="I360" i="34"/>
  <c r="J360" i="34" s="1"/>
  <c r="I361" i="34"/>
  <c r="J361" i="34" s="1"/>
  <c r="I362" i="34"/>
  <c r="J362" i="34" s="1"/>
  <c r="I363" i="34"/>
  <c r="J363" i="34" s="1"/>
  <c r="I364" i="34"/>
  <c r="I365" i="34"/>
  <c r="I366" i="34"/>
  <c r="J366" i="34" s="1"/>
  <c r="I367" i="34"/>
  <c r="J367" i="34" s="1"/>
  <c r="I368" i="34"/>
  <c r="J368" i="34" s="1"/>
  <c r="I369" i="34"/>
  <c r="J369" i="34" s="1"/>
  <c r="I370" i="34"/>
  <c r="J370" i="34" s="1"/>
  <c r="I371" i="34"/>
  <c r="J371" i="34" s="1"/>
  <c r="I372" i="34"/>
  <c r="J372" i="34" s="1"/>
  <c r="I373" i="34"/>
  <c r="J373" i="34" s="1"/>
  <c r="I374" i="34"/>
  <c r="J374" i="34" s="1"/>
  <c r="I375" i="34"/>
  <c r="J375" i="34" s="1"/>
  <c r="I376" i="34"/>
  <c r="I377" i="34"/>
  <c r="I378" i="34"/>
  <c r="J378" i="34" s="1"/>
  <c r="I379" i="34"/>
  <c r="J379" i="34" s="1"/>
  <c r="I380" i="34"/>
  <c r="J380" i="34" s="1"/>
  <c r="I381" i="34"/>
  <c r="J381" i="34" s="1"/>
  <c r="I382" i="34"/>
  <c r="J382" i="34" s="1"/>
  <c r="I383" i="34"/>
  <c r="J383" i="34" s="1"/>
  <c r="I384" i="34"/>
  <c r="J384" i="34" s="1"/>
  <c r="I385" i="34"/>
  <c r="J385" i="34" s="1"/>
  <c r="I386" i="34"/>
  <c r="J386" i="34" s="1"/>
  <c r="I387" i="34"/>
  <c r="J387" i="34" s="1"/>
  <c r="I388" i="34"/>
  <c r="J388" i="34" s="1"/>
  <c r="I389" i="34"/>
  <c r="J389" i="34" s="1"/>
  <c r="I390" i="34"/>
  <c r="J390" i="34" s="1"/>
  <c r="I391" i="34"/>
  <c r="J391" i="34" s="1"/>
  <c r="I392" i="34"/>
  <c r="J392" i="34" s="1"/>
  <c r="I393" i="34"/>
  <c r="J393" i="34" s="1"/>
  <c r="I394" i="34"/>
  <c r="J394" i="34" s="1"/>
  <c r="I395" i="34"/>
  <c r="J395" i="34" s="1"/>
  <c r="I396" i="34"/>
  <c r="J396" i="34" s="1"/>
  <c r="I397" i="34"/>
  <c r="J397" i="34" s="1"/>
  <c r="I398" i="34"/>
  <c r="J398" i="34" s="1"/>
  <c r="I399" i="34"/>
  <c r="J399" i="34" s="1"/>
  <c r="I400" i="34"/>
  <c r="I401" i="34"/>
  <c r="I402" i="34"/>
  <c r="J402" i="34" s="1"/>
  <c r="I403" i="34"/>
  <c r="J403" i="34" s="1"/>
  <c r="I404" i="34"/>
  <c r="J404" i="34" s="1"/>
  <c r="I405" i="34"/>
  <c r="J405" i="34" s="1"/>
  <c r="I406" i="34"/>
  <c r="J406" i="34" s="1"/>
  <c r="I407" i="34"/>
  <c r="J407" i="34" s="1"/>
  <c r="I408" i="34"/>
  <c r="I409" i="34"/>
  <c r="I410" i="34"/>
  <c r="J410" i="34" s="1"/>
  <c r="I411" i="34"/>
  <c r="J411" i="34" s="1"/>
  <c r="I412" i="34"/>
  <c r="J412" i="34" s="1"/>
  <c r="I413" i="34"/>
  <c r="J413" i="34" s="1"/>
  <c r="I414" i="34"/>
  <c r="J414" i="34" s="1"/>
  <c r="I415" i="34"/>
  <c r="J415" i="34" s="1"/>
  <c r="I416" i="34"/>
  <c r="J416" i="34" s="1"/>
  <c r="I417" i="34"/>
  <c r="J417" i="34" s="1"/>
  <c r="I418" i="34"/>
  <c r="J418" i="34" s="1"/>
  <c r="I419" i="34"/>
  <c r="J419" i="34" s="1"/>
  <c r="I420" i="34"/>
  <c r="J420" i="34" s="1"/>
  <c r="I421" i="34"/>
  <c r="J421" i="34" s="1"/>
  <c r="I422" i="34"/>
  <c r="J422" i="34" s="1"/>
  <c r="I423" i="34"/>
  <c r="J423" i="34" s="1"/>
  <c r="I424" i="34"/>
  <c r="I274" i="34"/>
  <c r="J184" i="34"/>
  <c r="J208" i="34"/>
  <c r="J213" i="34"/>
  <c r="J225" i="34"/>
  <c r="J232" i="34"/>
  <c r="I149" i="34"/>
  <c r="J149" i="34" s="1"/>
  <c r="I150" i="34"/>
  <c r="J150" i="34" s="1"/>
  <c r="I151" i="34"/>
  <c r="J151" i="34" s="1"/>
  <c r="I152" i="34"/>
  <c r="J152" i="34" s="1"/>
  <c r="I153" i="34"/>
  <c r="J153" i="34" s="1"/>
  <c r="I154" i="34"/>
  <c r="J154" i="34" s="1"/>
  <c r="I155" i="34"/>
  <c r="J155" i="34" s="1"/>
  <c r="I156" i="34"/>
  <c r="J156" i="34" s="1"/>
  <c r="I157" i="34"/>
  <c r="J157" i="34" s="1"/>
  <c r="I158" i="34"/>
  <c r="J158" i="34" s="1"/>
  <c r="I159" i="34"/>
  <c r="J159" i="34" s="1"/>
  <c r="I160" i="34"/>
  <c r="J160" i="34" s="1"/>
  <c r="I161" i="34"/>
  <c r="J161" i="34" s="1"/>
  <c r="I162" i="34"/>
  <c r="J162" i="34" s="1"/>
  <c r="I163" i="34"/>
  <c r="J163" i="34" s="1"/>
  <c r="I164" i="34"/>
  <c r="J164" i="34" s="1"/>
  <c r="I165" i="34"/>
  <c r="J165" i="34" s="1"/>
  <c r="I166" i="34"/>
  <c r="J166" i="34" s="1"/>
  <c r="I167" i="34"/>
  <c r="J167" i="34" s="1"/>
  <c r="I168" i="34"/>
  <c r="J168" i="34" s="1"/>
  <c r="I169" i="34"/>
  <c r="J169" i="34" s="1"/>
  <c r="I170" i="34"/>
  <c r="J170" i="34" s="1"/>
  <c r="I171" i="34"/>
  <c r="J171" i="34" s="1"/>
  <c r="I172" i="34"/>
  <c r="J172" i="34" s="1"/>
  <c r="I173" i="34"/>
  <c r="J173" i="34" s="1"/>
  <c r="I174" i="34"/>
  <c r="J174" i="34" s="1"/>
  <c r="I175" i="34"/>
  <c r="J175" i="34" s="1"/>
  <c r="I176" i="34"/>
  <c r="J176" i="34" s="1"/>
  <c r="I177" i="34"/>
  <c r="J177" i="34" s="1"/>
  <c r="I178" i="34"/>
  <c r="J178" i="34" s="1"/>
  <c r="I179" i="34"/>
  <c r="J179" i="34" s="1"/>
  <c r="I180" i="34"/>
  <c r="J180" i="34" s="1"/>
  <c r="I181" i="34"/>
  <c r="J181" i="34" s="1"/>
  <c r="I182" i="34"/>
  <c r="J182" i="34" s="1"/>
  <c r="I183" i="34"/>
  <c r="J183" i="34" s="1"/>
  <c r="I184" i="34"/>
  <c r="I185" i="34"/>
  <c r="J185" i="34" s="1"/>
  <c r="I186" i="34"/>
  <c r="J186" i="34" s="1"/>
  <c r="I187" i="34"/>
  <c r="J187" i="34" s="1"/>
  <c r="I188" i="34"/>
  <c r="J188" i="34" s="1"/>
  <c r="I189" i="34"/>
  <c r="J189" i="34" s="1"/>
  <c r="I190" i="34"/>
  <c r="J190" i="34" s="1"/>
  <c r="I191" i="34"/>
  <c r="J191" i="34" s="1"/>
  <c r="I192" i="34"/>
  <c r="J192" i="34" s="1"/>
  <c r="I193" i="34"/>
  <c r="J193" i="34" s="1"/>
  <c r="I194" i="34"/>
  <c r="J194" i="34" s="1"/>
  <c r="I195" i="34"/>
  <c r="J195" i="34" s="1"/>
  <c r="I196" i="34"/>
  <c r="J196" i="34" s="1"/>
  <c r="I197" i="34"/>
  <c r="J197" i="34" s="1"/>
  <c r="I198" i="34"/>
  <c r="J198" i="34" s="1"/>
  <c r="I199" i="34"/>
  <c r="J199" i="34" s="1"/>
  <c r="I200" i="34"/>
  <c r="J200" i="34" s="1"/>
  <c r="I201" i="34"/>
  <c r="J201" i="34" s="1"/>
  <c r="I202" i="34"/>
  <c r="J202" i="34" s="1"/>
  <c r="I203" i="34"/>
  <c r="J203" i="34" s="1"/>
  <c r="I204" i="34"/>
  <c r="J204" i="34" s="1"/>
  <c r="I205" i="34"/>
  <c r="J205" i="34" s="1"/>
  <c r="I206" i="34"/>
  <c r="J206" i="34" s="1"/>
  <c r="I207" i="34"/>
  <c r="J207" i="34" s="1"/>
  <c r="I208" i="34"/>
  <c r="I209" i="34"/>
  <c r="J209" i="34" s="1"/>
  <c r="I210" i="34"/>
  <c r="J210" i="34" s="1"/>
  <c r="I211" i="34"/>
  <c r="J211" i="34" s="1"/>
  <c r="I212" i="34"/>
  <c r="J212" i="34" s="1"/>
  <c r="I213" i="34"/>
  <c r="I214" i="34"/>
  <c r="J214" i="34" s="1"/>
  <c r="I215" i="34"/>
  <c r="J215" i="34" s="1"/>
  <c r="I216" i="34"/>
  <c r="J216" i="34" s="1"/>
  <c r="I217" i="34"/>
  <c r="J217" i="34" s="1"/>
  <c r="I218" i="34"/>
  <c r="J218" i="34" s="1"/>
  <c r="I219" i="34"/>
  <c r="J219" i="34" s="1"/>
  <c r="I220" i="34"/>
  <c r="J220" i="34" s="1"/>
  <c r="I221" i="34"/>
  <c r="J221" i="34" s="1"/>
  <c r="I222" i="34"/>
  <c r="J222" i="34" s="1"/>
  <c r="I223" i="34"/>
  <c r="J223" i="34" s="1"/>
  <c r="I224" i="34"/>
  <c r="J224" i="34" s="1"/>
  <c r="I225" i="34"/>
  <c r="I226" i="34"/>
  <c r="J226" i="34" s="1"/>
  <c r="I227" i="34"/>
  <c r="J227" i="34" s="1"/>
  <c r="I228" i="34"/>
  <c r="J228" i="34" s="1"/>
  <c r="I229" i="34"/>
  <c r="J229" i="34" s="1"/>
  <c r="I230" i="34"/>
  <c r="J230" i="34" s="1"/>
  <c r="I231" i="34"/>
  <c r="J231" i="34" s="1"/>
  <c r="I232" i="34"/>
  <c r="I233" i="34"/>
  <c r="J233" i="34" s="1"/>
  <c r="I234" i="34"/>
  <c r="J234" i="34" s="1"/>
  <c r="I235" i="34"/>
  <c r="J235" i="34" s="1"/>
  <c r="I236" i="34"/>
  <c r="J236" i="34" s="1"/>
  <c r="I237" i="34"/>
  <c r="J237" i="34" s="1"/>
  <c r="I238" i="34"/>
  <c r="J238" i="34" s="1"/>
  <c r="I239" i="34"/>
  <c r="J239" i="34" s="1"/>
  <c r="I240" i="34"/>
  <c r="J240" i="34" s="1"/>
  <c r="I241" i="34"/>
  <c r="J241" i="34" s="1"/>
  <c r="I242" i="34"/>
  <c r="J242" i="34" s="1"/>
  <c r="I243" i="34"/>
  <c r="J243" i="34" s="1"/>
  <c r="I244" i="34"/>
  <c r="J244" i="34" s="1"/>
  <c r="I245" i="34"/>
  <c r="J245" i="34" s="1"/>
  <c r="I246" i="34"/>
  <c r="J246" i="34" s="1"/>
  <c r="I247" i="34"/>
  <c r="J247" i="34" s="1"/>
  <c r="I248" i="34"/>
  <c r="J248" i="34" s="1"/>
  <c r="I249" i="34"/>
  <c r="J249" i="34" s="1"/>
  <c r="I250" i="34"/>
  <c r="J250" i="34" s="1"/>
  <c r="I251" i="34"/>
  <c r="J251" i="34" s="1"/>
  <c r="I252" i="34"/>
  <c r="J252" i="34" s="1"/>
  <c r="I253" i="34"/>
  <c r="J253" i="34" s="1"/>
  <c r="I254" i="34"/>
  <c r="J254" i="34" s="1"/>
  <c r="I255" i="34"/>
  <c r="J255" i="34" s="1"/>
  <c r="I256" i="34"/>
  <c r="J256" i="34" s="1"/>
  <c r="I257" i="34"/>
  <c r="J257" i="34" s="1"/>
  <c r="I258" i="34"/>
  <c r="J258" i="34" s="1"/>
  <c r="I259" i="34"/>
  <c r="J259" i="34" s="1"/>
  <c r="I260" i="34"/>
  <c r="J260" i="34" s="1"/>
  <c r="I261" i="34"/>
  <c r="J261" i="34" s="1"/>
  <c r="I262" i="34"/>
  <c r="J262" i="34" s="1"/>
  <c r="I263" i="34"/>
  <c r="J263" i="34" s="1"/>
  <c r="I264" i="34"/>
  <c r="J264" i="34" s="1"/>
  <c r="I265" i="34"/>
  <c r="J265" i="34" s="1"/>
  <c r="I266" i="34"/>
  <c r="J266" i="34" s="1"/>
  <c r="I267" i="34"/>
  <c r="J267" i="34" s="1"/>
  <c r="I268" i="34"/>
  <c r="J268" i="34" s="1"/>
  <c r="I269" i="34"/>
  <c r="J269" i="34" s="1"/>
  <c r="I148" i="34"/>
  <c r="J148" i="34" s="1"/>
  <c r="I147" i="34"/>
  <c r="J147" i="34" s="1"/>
  <c r="J22" i="34"/>
  <c r="J23" i="34"/>
  <c r="J24" i="34"/>
  <c r="J25" i="34"/>
  <c r="J26" i="34"/>
  <c r="J46" i="34"/>
  <c r="J70" i="34"/>
  <c r="J71" i="34"/>
  <c r="J72" i="34"/>
  <c r="J73" i="34"/>
  <c r="J74" i="34"/>
  <c r="J94" i="34"/>
  <c r="J95" i="34"/>
  <c r="J118" i="34"/>
  <c r="J119" i="34"/>
  <c r="J120" i="34"/>
  <c r="J121" i="34"/>
  <c r="J122" i="34"/>
  <c r="J142" i="34"/>
  <c r="J5" i="34"/>
  <c r="I6" i="34"/>
  <c r="J6" i="34" s="1"/>
  <c r="I7" i="34"/>
  <c r="J7" i="34" s="1"/>
  <c r="I8" i="34"/>
  <c r="J8" i="34" s="1"/>
  <c r="I9" i="34"/>
  <c r="J9" i="34" s="1"/>
  <c r="I10" i="34"/>
  <c r="J10" i="34" s="1"/>
  <c r="I11" i="34"/>
  <c r="J11" i="34" s="1"/>
  <c r="I12" i="34"/>
  <c r="J12" i="34" s="1"/>
  <c r="I13" i="34"/>
  <c r="J13" i="34" s="1"/>
  <c r="I14" i="34"/>
  <c r="J14" i="34" s="1"/>
  <c r="I15" i="34"/>
  <c r="J15" i="34" s="1"/>
  <c r="I16" i="34"/>
  <c r="J16" i="34" s="1"/>
  <c r="I17" i="34"/>
  <c r="J17" i="34" s="1"/>
  <c r="I18" i="34"/>
  <c r="J18" i="34" s="1"/>
  <c r="I19" i="34"/>
  <c r="J19" i="34" s="1"/>
  <c r="I20" i="34"/>
  <c r="J20" i="34" s="1"/>
  <c r="I21" i="34"/>
  <c r="J21" i="34" s="1"/>
  <c r="I22" i="34"/>
  <c r="I23" i="34"/>
  <c r="I24" i="34"/>
  <c r="I25" i="34"/>
  <c r="I26" i="34"/>
  <c r="I27" i="34"/>
  <c r="J27" i="34" s="1"/>
  <c r="I28" i="34"/>
  <c r="J28" i="34" s="1"/>
  <c r="I29" i="34"/>
  <c r="J29" i="34" s="1"/>
  <c r="I30" i="34"/>
  <c r="J30" i="34" s="1"/>
  <c r="I31" i="34"/>
  <c r="J31" i="34" s="1"/>
  <c r="I32" i="34"/>
  <c r="J32" i="34" s="1"/>
  <c r="I33" i="34"/>
  <c r="J33" i="34" s="1"/>
  <c r="I34" i="34"/>
  <c r="J34" i="34" s="1"/>
  <c r="I35" i="34"/>
  <c r="J35" i="34" s="1"/>
  <c r="I36" i="34"/>
  <c r="J36" i="34" s="1"/>
  <c r="I37" i="34"/>
  <c r="J37" i="34" s="1"/>
  <c r="I38" i="34"/>
  <c r="J38" i="34" s="1"/>
  <c r="I39" i="34"/>
  <c r="J39" i="34" s="1"/>
  <c r="I40" i="34"/>
  <c r="J40" i="34" s="1"/>
  <c r="I41" i="34"/>
  <c r="J41" i="34" s="1"/>
  <c r="I42" i="34"/>
  <c r="J42" i="34" s="1"/>
  <c r="I43" i="34"/>
  <c r="J43" i="34" s="1"/>
  <c r="I44" i="34"/>
  <c r="J44" i="34" s="1"/>
  <c r="I45" i="34"/>
  <c r="J45" i="34" s="1"/>
  <c r="I46" i="34"/>
  <c r="I47" i="34"/>
  <c r="J47" i="34" s="1"/>
  <c r="I48" i="34"/>
  <c r="J48" i="34" s="1"/>
  <c r="I49" i="34"/>
  <c r="J49" i="34" s="1"/>
  <c r="I50" i="34"/>
  <c r="J50" i="34" s="1"/>
  <c r="I51" i="34"/>
  <c r="J51" i="34" s="1"/>
  <c r="I52" i="34"/>
  <c r="J52" i="34" s="1"/>
  <c r="I53" i="34"/>
  <c r="J53" i="34" s="1"/>
  <c r="I54" i="34"/>
  <c r="J54" i="34" s="1"/>
  <c r="I55" i="34"/>
  <c r="J55" i="34" s="1"/>
  <c r="I56" i="34"/>
  <c r="J56" i="34" s="1"/>
  <c r="I57" i="34"/>
  <c r="J57" i="34" s="1"/>
  <c r="I58" i="34"/>
  <c r="J58" i="34" s="1"/>
  <c r="I59" i="34"/>
  <c r="J59" i="34" s="1"/>
  <c r="I60" i="34"/>
  <c r="J60" i="34" s="1"/>
  <c r="I61" i="34"/>
  <c r="J61" i="34" s="1"/>
  <c r="I62" i="34"/>
  <c r="J62" i="34" s="1"/>
  <c r="I63" i="34"/>
  <c r="J63" i="34" s="1"/>
  <c r="I64" i="34"/>
  <c r="J64" i="34" s="1"/>
  <c r="I65" i="34"/>
  <c r="J65" i="34" s="1"/>
  <c r="I66" i="34"/>
  <c r="J66" i="34" s="1"/>
  <c r="I67" i="34"/>
  <c r="J67" i="34" s="1"/>
  <c r="I68" i="34"/>
  <c r="J68" i="34" s="1"/>
  <c r="I69" i="34"/>
  <c r="J69" i="34" s="1"/>
  <c r="I70" i="34"/>
  <c r="I71" i="34"/>
  <c r="I72" i="34"/>
  <c r="I73" i="34"/>
  <c r="I74" i="34"/>
  <c r="I75" i="34"/>
  <c r="J75" i="34" s="1"/>
  <c r="I76" i="34"/>
  <c r="J76" i="34" s="1"/>
  <c r="I77" i="34"/>
  <c r="J77" i="34" s="1"/>
  <c r="I78" i="34"/>
  <c r="J78" i="34" s="1"/>
  <c r="I79" i="34"/>
  <c r="J79" i="34" s="1"/>
  <c r="I80" i="34"/>
  <c r="J80" i="34" s="1"/>
  <c r="I81" i="34"/>
  <c r="J81" i="34" s="1"/>
  <c r="I82" i="34"/>
  <c r="J82" i="34" s="1"/>
  <c r="I83" i="34"/>
  <c r="J83" i="34" s="1"/>
  <c r="I84" i="34"/>
  <c r="J84" i="34" s="1"/>
  <c r="I85" i="34"/>
  <c r="J85" i="34" s="1"/>
  <c r="I86" i="34"/>
  <c r="J86" i="34" s="1"/>
  <c r="I87" i="34"/>
  <c r="J87" i="34" s="1"/>
  <c r="I88" i="34"/>
  <c r="J88" i="34" s="1"/>
  <c r="I89" i="34"/>
  <c r="J89" i="34" s="1"/>
  <c r="I90" i="34"/>
  <c r="J90" i="34" s="1"/>
  <c r="I91" i="34"/>
  <c r="J91" i="34" s="1"/>
  <c r="I92" i="34"/>
  <c r="J92" i="34" s="1"/>
  <c r="I93" i="34"/>
  <c r="J93" i="34" s="1"/>
  <c r="I94" i="34"/>
  <c r="I95" i="34"/>
  <c r="I96" i="34"/>
  <c r="J96" i="34" s="1"/>
  <c r="I97" i="34"/>
  <c r="J97" i="34" s="1"/>
  <c r="I98" i="34"/>
  <c r="J98" i="34" s="1"/>
  <c r="I99" i="34"/>
  <c r="J99" i="34" s="1"/>
  <c r="I100" i="34"/>
  <c r="J100" i="34" s="1"/>
  <c r="I101" i="34"/>
  <c r="J101" i="34" s="1"/>
  <c r="I102" i="34"/>
  <c r="J102" i="34" s="1"/>
  <c r="I103" i="34"/>
  <c r="J103" i="34" s="1"/>
  <c r="I104" i="34"/>
  <c r="J104" i="34" s="1"/>
  <c r="I105" i="34"/>
  <c r="J105" i="34" s="1"/>
  <c r="I106" i="34"/>
  <c r="J106" i="34" s="1"/>
  <c r="I107" i="34"/>
  <c r="J107" i="34" s="1"/>
  <c r="I108" i="34"/>
  <c r="J108" i="34" s="1"/>
  <c r="I109" i="34"/>
  <c r="J109" i="34" s="1"/>
  <c r="I110" i="34"/>
  <c r="J110" i="34" s="1"/>
  <c r="I111" i="34"/>
  <c r="J111" i="34" s="1"/>
  <c r="I112" i="34"/>
  <c r="J112" i="34" s="1"/>
  <c r="I113" i="34"/>
  <c r="J113" i="34" s="1"/>
  <c r="I114" i="34"/>
  <c r="J114" i="34" s="1"/>
  <c r="I115" i="34"/>
  <c r="J115" i="34" s="1"/>
  <c r="I116" i="34"/>
  <c r="J116" i="34" s="1"/>
  <c r="I117" i="34"/>
  <c r="J117" i="34" s="1"/>
  <c r="I118" i="34"/>
  <c r="I119" i="34"/>
  <c r="I120" i="34"/>
  <c r="I121" i="34"/>
  <c r="I122" i="34"/>
  <c r="I123" i="34"/>
  <c r="J123" i="34" s="1"/>
  <c r="I124" i="34"/>
  <c r="J124" i="34" s="1"/>
  <c r="I125" i="34"/>
  <c r="J125" i="34" s="1"/>
  <c r="I126" i="34"/>
  <c r="J126" i="34" s="1"/>
  <c r="I127" i="34"/>
  <c r="J127" i="34" s="1"/>
  <c r="I128" i="34"/>
  <c r="J128" i="34" s="1"/>
  <c r="I129" i="34"/>
  <c r="J129" i="34" s="1"/>
  <c r="I130" i="34"/>
  <c r="J130" i="34" s="1"/>
  <c r="I131" i="34"/>
  <c r="J131" i="34" s="1"/>
  <c r="I132" i="34"/>
  <c r="J132" i="34" s="1"/>
  <c r="I133" i="34"/>
  <c r="J133" i="34" s="1"/>
  <c r="I134" i="34"/>
  <c r="J134" i="34" s="1"/>
  <c r="I135" i="34"/>
  <c r="J135" i="34" s="1"/>
  <c r="I136" i="34"/>
  <c r="J136" i="34" s="1"/>
  <c r="I137" i="34"/>
  <c r="J137" i="34" s="1"/>
  <c r="I138" i="34"/>
  <c r="J138" i="34" s="1"/>
  <c r="I139" i="34"/>
  <c r="J139" i="34" s="1"/>
  <c r="I140" i="34"/>
  <c r="J140" i="34" s="1"/>
  <c r="I141" i="34"/>
  <c r="J141" i="34" s="1"/>
  <c r="I142" i="34"/>
  <c r="I5" i="34"/>
  <c r="I554" i="32"/>
  <c r="I555" i="32"/>
  <c r="I556" i="32"/>
  <c r="I557" i="32"/>
  <c r="I558" i="32"/>
  <c r="J558" i="32" s="1"/>
  <c r="I559" i="32"/>
  <c r="J559" i="32" s="1"/>
  <c r="I560" i="32"/>
  <c r="J560" i="32" s="1"/>
  <c r="I561" i="32"/>
  <c r="J561" i="32" s="1"/>
  <c r="I562" i="32"/>
  <c r="J562" i="32" s="1"/>
  <c r="I563" i="32"/>
  <c r="J563" i="32" s="1"/>
  <c r="I564" i="32"/>
  <c r="J564" i="32" s="1"/>
  <c r="I565" i="32"/>
  <c r="J565" i="32" s="1"/>
  <c r="I566" i="32"/>
  <c r="I567" i="32"/>
  <c r="I568" i="32"/>
  <c r="J568" i="32" s="1"/>
  <c r="I569" i="32"/>
  <c r="J569" i="32" s="1"/>
  <c r="I570" i="32"/>
  <c r="J570" i="32" s="1"/>
  <c r="I571" i="32"/>
  <c r="I572" i="32"/>
  <c r="I573" i="32"/>
  <c r="I574" i="32"/>
  <c r="J574" i="32" s="1"/>
  <c r="I575" i="32"/>
  <c r="J575" i="32" s="1"/>
  <c r="I576" i="32"/>
  <c r="J576" i="32" s="1"/>
  <c r="I577" i="32"/>
  <c r="J577" i="32" s="1"/>
  <c r="I578" i="32"/>
  <c r="I579" i="32"/>
  <c r="I580" i="32"/>
  <c r="I581" i="32"/>
  <c r="I553" i="32"/>
  <c r="J553" i="32" s="1"/>
  <c r="I372" i="32"/>
  <c r="I373" i="32"/>
  <c r="J373" i="32" s="1"/>
  <c r="I374" i="32"/>
  <c r="J374" i="32" s="1"/>
  <c r="I375" i="32"/>
  <c r="I376" i="32"/>
  <c r="I377" i="32"/>
  <c r="J377" i="32" s="1"/>
  <c r="I378" i="32"/>
  <c r="J378" i="32" s="1"/>
  <c r="I379" i="32"/>
  <c r="J379" i="32" s="1"/>
  <c r="I380" i="32"/>
  <c r="J380" i="32" s="1"/>
  <c r="I381" i="32"/>
  <c r="J381" i="32" s="1"/>
  <c r="I382" i="32"/>
  <c r="J382" i="32" s="1"/>
  <c r="I383" i="32"/>
  <c r="J383" i="32" s="1"/>
  <c r="I384" i="32"/>
  <c r="I385" i="32"/>
  <c r="I386" i="32"/>
  <c r="J386" i="32" s="1"/>
  <c r="I387" i="32"/>
  <c r="J387" i="32" s="1"/>
  <c r="I388" i="32"/>
  <c r="I389" i="32"/>
  <c r="J389" i="32" s="1"/>
  <c r="I390" i="32"/>
  <c r="J390" i="32" s="1"/>
  <c r="I391" i="32"/>
  <c r="J391" i="32" s="1"/>
  <c r="I392" i="32"/>
  <c r="J392" i="32" s="1"/>
  <c r="I393" i="32"/>
  <c r="J393" i="32" s="1"/>
  <c r="I394" i="32"/>
  <c r="J394" i="32" s="1"/>
  <c r="I395" i="32"/>
  <c r="J395" i="32" s="1"/>
  <c r="I396" i="32"/>
  <c r="I397" i="32"/>
  <c r="J397" i="32" s="1"/>
  <c r="I398" i="32"/>
  <c r="J398" i="32" s="1"/>
  <c r="I399" i="32"/>
  <c r="J399" i="32" s="1"/>
  <c r="I400" i="32"/>
  <c r="I401" i="32"/>
  <c r="J401" i="32" s="1"/>
  <c r="I402" i="32"/>
  <c r="J402" i="32" s="1"/>
  <c r="I403" i="32"/>
  <c r="J403" i="32" s="1"/>
  <c r="I404" i="32"/>
  <c r="J404" i="32" s="1"/>
  <c r="I405" i="32"/>
  <c r="J405" i="32" s="1"/>
  <c r="I406" i="32"/>
  <c r="J406" i="32" s="1"/>
  <c r="I407" i="32"/>
  <c r="J407" i="32" s="1"/>
  <c r="I408" i="32"/>
  <c r="J408" i="32" s="1"/>
  <c r="I409" i="32"/>
  <c r="J409" i="32" s="1"/>
  <c r="I410" i="32"/>
  <c r="J410" i="32" s="1"/>
  <c r="I411" i="32"/>
  <c r="J411" i="32" s="1"/>
  <c r="I412" i="32"/>
  <c r="I413" i="32"/>
  <c r="J413" i="32" s="1"/>
  <c r="I414" i="32"/>
  <c r="J414" i="32" s="1"/>
  <c r="I415" i="32"/>
  <c r="J415" i="32" s="1"/>
  <c r="I416" i="32"/>
  <c r="J416" i="32" s="1"/>
  <c r="I417" i="32"/>
  <c r="J417" i="32" s="1"/>
  <c r="I418" i="32"/>
  <c r="J418" i="32" s="1"/>
  <c r="I419" i="32"/>
  <c r="J419" i="32" s="1"/>
  <c r="I420" i="32"/>
  <c r="I421" i="32"/>
  <c r="I422" i="32"/>
  <c r="J422" i="32" s="1"/>
  <c r="I423" i="32"/>
  <c r="J423" i="32" s="1"/>
  <c r="I424" i="32"/>
  <c r="I425" i="32"/>
  <c r="J425" i="32" s="1"/>
  <c r="I426" i="32"/>
  <c r="J426" i="32" s="1"/>
  <c r="I427" i="32"/>
  <c r="J427" i="32" s="1"/>
  <c r="I428" i="32"/>
  <c r="J428" i="32" s="1"/>
  <c r="I429" i="32"/>
  <c r="J429" i="32" s="1"/>
  <c r="I430" i="32"/>
  <c r="J430" i="32" s="1"/>
  <c r="I431" i="32"/>
  <c r="J431" i="32" s="1"/>
  <c r="I432" i="32"/>
  <c r="J432" i="32" s="1"/>
  <c r="I433" i="32"/>
  <c r="J433" i="32" s="1"/>
  <c r="I434" i="32"/>
  <c r="J434" i="32" s="1"/>
  <c r="I435" i="32"/>
  <c r="J435" i="32" s="1"/>
  <c r="I436" i="32"/>
  <c r="I437" i="32"/>
  <c r="J437" i="32" s="1"/>
  <c r="I438" i="32"/>
  <c r="J438" i="32" s="1"/>
  <c r="I439" i="32"/>
  <c r="J439" i="32" s="1"/>
  <c r="I440" i="32"/>
  <c r="J440" i="32" s="1"/>
  <c r="I441" i="32"/>
  <c r="J441" i="32" s="1"/>
  <c r="I442" i="32"/>
  <c r="J442" i="32" s="1"/>
  <c r="I443" i="32"/>
  <c r="J443" i="32" s="1"/>
  <c r="I444" i="32"/>
  <c r="I445" i="32"/>
  <c r="J445" i="32" s="1"/>
  <c r="I446" i="32"/>
  <c r="J446" i="32" s="1"/>
  <c r="I447" i="32"/>
  <c r="J447" i="32" s="1"/>
  <c r="I448" i="32"/>
  <c r="I449" i="32"/>
  <c r="J449" i="32" s="1"/>
  <c r="I450" i="32"/>
  <c r="J450" i="32" s="1"/>
  <c r="I451" i="32"/>
  <c r="J451" i="32" s="1"/>
  <c r="I452" i="32"/>
  <c r="J452" i="32" s="1"/>
  <c r="I453" i="32"/>
  <c r="J453" i="32" s="1"/>
  <c r="I454" i="32"/>
  <c r="J454" i="32" s="1"/>
  <c r="I455" i="32"/>
  <c r="J455" i="32" s="1"/>
  <c r="I456" i="32"/>
  <c r="I457" i="32"/>
  <c r="J457" i="32" s="1"/>
  <c r="I458" i="32"/>
  <c r="J458" i="32" s="1"/>
  <c r="I459" i="32"/>
  <c r="J459" i="32" s="1"/>
  <c r="I460" i="32"/>
  <c r="I461" i="32"/>
  <c r="J461" i="32" s="1"/>
  <c r="I462" i="32"/>
  <c r="J462" i="32" s="1"/>
  <c r="I463" i="32"/>
  <c r="J463" i="32" s="1"/>
  <c r="I464" i="32"/>
  <c r="J464" i="32" s="1"/>
  <c r="I465" i="32"/>
  <c r="J465" i="32" s="1"/>
  <c r="I466" i="32"/>
  <c r="J466" i="32" s="1"/>
  <c r="I467" i="32"/>
  <c r="J467" i="32" s="1"/>
  <c r="I468" i="32"/>
  <c r="I469" i="32"/>
  <c r="I470" i="32"/>
  <c r="I471" i="32"/>
  <c r="I472" i="32"/>
  <c r="I473" i="32"/>
  <c r="I474" i="32"/>
  <c r="I475" i="32"/>
  <c r="J475" i="32" s="1"/>
  <c r="I476" i="32"/>
  <c r="J476" i="32" s="1"/>
  <c r="I477" i="32"/>
  <c r="J477" i="32" s="1"/>
  <c r="I478" i="32"/>
  <c r="J478" i="32" s="1"/>
  <c r="I479" i="32"/>
  <c r="J479" i="32" s="1"/>
  <c r="I480" i="32"/>
  <c r="I481" i="32"/>
  <c r="J481" i="32" s="1"/>
  <c r="I482" i="32"/>
  <c r="J482" i="32" s="1"/>
  <c r="I483" i="32"/>
  <c r="J483" i="32" s="1"/>
  <c r="I484" i="32"/>
  <c r="I485" i="32"/>
  <c r="J485" i="32" s="1"/>
  <c r="I486" i="32"/>
  <c r="J486" i="32" s="1"/>
  <c r="I487" i="32"/>
  <c r="J487" i="32" s="1"/>
  <c r="I488" i="32"/>
  <c r="J488" i="32" s="1"/>
  <c r="I489" i="32"/>
  <c r="J489" i="32" s="1"/>
  <c r="I490" i="32"/>
  <c r="J490" i="32" s="1"/>
  <c r="I491" i="32"/>
  <c r="J491" i="32" s="1"/>
  <c r="I492" i="32"/>
  <c r="I493" i="32"/>
  <c r="I494" i="32"/>
  <c r="J494" i="32" s="1"/>
  <c r="I495" i="32"/>
  <c r="J495" i="32" s="1"/>
  <c r="I496" i="32"/>
  <c r="I497" i="32"/>
  <c r="J497" i="32" s="1"/>
  <c r="I498" i="32"/>
  <c r="J498" i="32" s="1"/>
  <c r="I499" i="32"/>
  <c r="J499" i="32" s="1"/>
  <c r="I500" i="32"/>
  <c r="J500" i="32" s="1"/>
  <c r="I501" i="32"/>
  <c r="J501" i="32" s="1"/>
  <c r="I502" i="32"/>
  <c r="J502" i="32" s="1"/>
  <c r="I503" i="32"/>
  <c r="J503" i="32" s="1"/>
  <c r="I504" i="32"/>
  <c r="I505" i="32"/>
  <c r="J505" i="32" s="1"/>
  <c r="I506" i="32"/>
  <c r="J506" i="32" s="1"/>
  <c r="I507" i="32"/>
  <c r="J507" i="32" s="1"/>
  <c r="I508" i="32"/>
  <c r="I509" i="32"/>
  <c r="J509" i="32" s="1"/>
  <c r="I510" i="32"/>
  <c r="J510" i="32" s="1"/>
  <c r="I511" i="32"/>
  <c r="J511" i="32" s="1"/>
  <c r="I512" i="32"/>
  <c r="J512" i="32" s="1"/>
  <c r="I513" i="32"/>
  <c r="J513" i="32" s="1"/>
  <c r="I514" i="32"/>
  <c r="J514" i="32" s="1"/>
  <c r="I515" i="32"/>
  <c r="J515" i="32" s="1"/>
  <c r="I516" i="32"/>
  <c r="J516" i="32" s="1"/>
  <c r="I517" i="32"/>
  <c r="J517" i="32" s="1"/>
  <c r="I518" i="32"/>
  <c r="J518" i="32" s="1"/>
  <c r="I519" i="32"/>
  <c r="I520" i="32"/>
  <c r="I521" i="32"/>
  <c r="I522" i="32"/>
  <c r="J522" i="32" s="1"/>
  <c r="I523" i="32"/>
  <c r="J523" i="32" s="1"/>
  <c r="I524" i="32"/>
  <c r="J524" i="32" s="1"/>
  <c r="I525" i="32"/>
  <c r="J525" i="32" s="1"/>
  <c r="I526" i="32"/>
  <c r="J526" i="32" s="1"/>
  <c r="I527" i="32"/>
  <c r="J527" i="32" s="1"/>
  <c r="I528" i="32"/>
  <c r="I529" i="32"/>
  <c r="I530" i="32"/>
  <c r="J530" i="32" s="1"/>
  <c r="I531" i="32"/>
  <c r="J531" i="32" s="1"/>
  <c r="I532" i="32"/>
  <c r="I533" i="32"/>
  <c r="J533" i="32" s="1"/>
  <c r="I534" i="32"/>
  <c r="J534" i="32" s="1"/>
  <c r="I535" i="32"/>
  <c r="J535" i="32" s="1"/>
  <c r="I536" i="32"/>
  <c r="J536" i="32" s="1"/>
  <c r="I537" i="32"/>
  <c r="J537" i="32" s="1"/>
  <c r="I538" i="32"/>
  <c r="J538" i="32" s="1"/>
  <c r="I539" i="32"/>
  <c r="J539" i="32" s="1"/>
  <c r="I540" i="32"/>
  <c r="J540" i="32" s="1"/>
  <c r="I541" i="32"/>
  <c r="J541" i="32" s="1"/>
  <c r="I542" i="32"/>
  <c r="J542" i="32" s="1"/>
  <c r="I543" i="32"/>
  <c r="J543" i="32" s="1"/>
  <c r="I544" i="32"/>
  <c r="I545" i="32"/>
  <c r="J545" i="32" s="1"/>
  <c r="I546" i="32"/>
  <c r="J546" i="32" s="1"/>
  <c r="I547" i="32"/>
  <c r="J547" i="32" s="1"/>
  <c r="I548" i="32"/>
  <c r="J548" i="32" s="1"/>
  <c r="I371" i="32"/>
  <c r="J371" i="32" s="1"/>
  <c r="I164" i="32"/>
  <c r="I165" i="32"/>
  <c r="I166" i="32"/>
  <c r="I167" i="32"/>
  <c r="I168" i="32"/>
  <c r="I169" i="32"/>
  <c r="I170" i="32"/>
  <c r="I171" i="32"/>
  <c r="I172" i="32"/>
  <c r="I173" i="32"/>
  <c r="I174" i="32"/>
  <c r="I175" i="32"/>
  <c r="I176" i="32"/>
  <c r="I177" i="32"/>
  <c r="I178" i="32"/>
  <c r="I179" i="32"/>
  <c r="I180" i="32"/>
  <c r="I181" i="32"/>
  <c r="I182" i="32"/>
  <c r="I183" i="32"/>
  <c r="I184" i="32"/>
  <c r="I185" i="32"/>
  <c r="I186" i="32"/>
  <c r="I187" i="32"/>
  <c r="I188" i="32"/>
  <c r="I189" i="32"/>
  <c r="I190" i="32"/>
  <c r="I191" i="32"/>
  <c r="I192" i="32"/>
  <c r="I193" i="32"/>
  <c r="I194" i="32"/>
  <c r="I195" i="32"/>
  <c r="I196" i="32"/>
  <c r="I197" i="32"/>
  <c r="I198" i="32"/>
  <c r="I199" i="32"/>
  <c r="I200" i="32"/>
  <c r="I201" i="32"/>
  <c r="I202" i="32"/>
  <c r="I203" i="32"/>
  <c r="I204" i="32"/>
  <c r="I205" i="32"/>
  <c r="I206" i="32"/>
  <c r="I207" i="32"/>
  <c r="I208" i="32"/>
  <c r="I209" i="32"/>
  <c r="I210" i="32"/>
  <c r="I211" i="32"/>
  <c r="I212" i="32"/>
  <c r="I213" i="32"/>
  <c r="I214" i="32"/>
  <c r="I215" i="32"/>
  <c r="I216" i="32"/>
  <c r="I217" i="32"/>
  <c r="I218" i="32"/>
  <c r="I219" i="32"/>
  <c r="I220" i="32"/>
  <c r="I221" i="32"/>
  <c r="I222" i="32"/>
  <c r="I223" i="32"/>
  <c r="I224" i="32"/>
  <c r="I225" i="32"/>
  <c r="I226" i="32"/>
  <c r="I227" i="32"/>
  <c r="I228" i="32"/>
  <c r="I229" i="32"/>
  <c r="I230" i="32"/>
  <c r="I231" i="32"/>
  <c r="I232" i="32"/>
  <c r="I233" i="32"/>
  <c r="I234" i="32"/>
  <c r="I235" i="32"/>
  <c r="I236" i="32"/>
  <c r="I237" i="32"/>
  <c r="I238" i="32"/>
  <c r="I239" i="32"/>
  <c r="I240" i="32"/>
  <c r="I241" i="32"/>
  <c r="I242" i="32"/>
  <c r="I243" i="32"/>
  <c r="I244" i="32"/>
  <c r="I245" i="32"/>
  <c r="I246" i="32"/>
  <c r="I247" i="32"/>
  <c r="I248" i="32"/>
  <c r="I249" i="32"/>
  <c r="I250" i="32"/>
  <c r="I251" i="32"/>
  <c r="I252" i="32"/>
  <c r="I253" i="32"/>
  <c r="I254" i="32"/>
  <c r="I255" i="32"/>
  <c r="I256" i="32"/>
  <c r="I257" i="32"/>
  <c r="I258" i="32"/>
  <c r="I259" i="32"/>
  <c r="I260" i="32"/>
  <c r="I261" i="32"/>
  <c r="I262" i="32"/>
  <c r="I263" i="32"/>
  <c r="I264" i="32"/>
  <c r="I265" i="32"/>
  <c r="I266" i="32"/>
  <c r="I267" i="32"/>
  <c r="I268" i="32"/>
  <c r="I269" i="32"/>
  <c r="I270" i="32"/>
  <c r="I271" i="32"/>
  <c r="I272" i="32"/>
  <c r="I273" i="32"/>
  <c r="I274" i="32"/>
  <c r="I275" i="32"/>
  <c r="I276" i="32"/>
  <c r="I277" i="32"/>
  <c r="I278" i="32"/>
  <c r="I279" i="32"/>
  <c r="I280" i="32"/>
  <c r="I281" i="32"/>
  <c r="I282" i="32"/>
  <c r="I283" i="32"/>
  <c r="I284" i="32"/>
  <c r="I285" i="32"/>
  <c r="I286" i="32"/>
  <c r="I287" i="32"/>
  <c r="I288" i="32"/>
  <c r="I289" i="32"/>
  <c r="I290" i="32"/>
  <c r="I291" i="32"/>
  <c r="I292" i="32"/>
  <c r="I293" i="32"/>
  <c r="I294" i="32"/>
  <c r="I295" i="32"/>
  <c r="I296" i="32"/>
  <c r="I297" i="32"/>
  <c r="I298" i="32"/>
  <c r="I299" i="32"/>
  <c r="I300" i="32"/>
  <c r="I301" i="32"/>
  <c r="I302" i="32"/>
  <c r="I303" i="32"/>
  <c r="I304" i="32"/>
  <c r="I305" i="32"/>
  <c r="I306" i="32"/>
  <c r="I307" i="32"/>
  <c r="I308" i="32"/>
  <c r="I309" i="32"/>
  <c r="I310" i="32"/>
  <c r="I311" i="32"/>
  <c r="I312" i="32"/>
  <c r="I313" i="32"/>
  <c r="I314" i="32"/>
  <c r="I315" i="32"/>
  <c r="I316" i="32"/>
  <c r="I317" i="32"/>
  <c r="I318" i="32"/>
  <c r="I319" i="32"/>
  <c r="I320" i="32"/>
  <c r="I321" i="32"/>
  <c r="I322" i="32"/>
  <c r="I323" i="32"/>
  <c r="I324" i="32"/>
  <c r="I325" i="32"/>
  <c r="I326" i="32"/>
  <c r="I327" i="32"/>
  <c r="I328" i="32"/>
  <c r="I329" i="32"/>
  <c r="I330" i="32"/>
  <c r="I331" i="32"/>
  <c r="I332" i="32"/>
  <c r="I333" i="32"/>
  <c r="I334" i="32"/>
  <c r="I335" i="32"/>
  <c r="I336" i="32"/>
  <c r="I337" i="32"/>
  <c r="I338" i="32"/>
  <c r="I339" i="32"/>
  <c r="I340" i="32"/>
  <c r="I341" i="32"/>
  <c r="I342" i="32"/>
  <c r="I343" i="32"/>
  <c r="I344" i="32"/>
  <c r="I345" i="32"/>
  <c r="I346" i="32"/>
  <c r="I347" i="32"/>
  <c r="I348" i="32"/>
  <c r="I349" i="32"/>
  <c r="I350" i="32"/>
  <c r="I351" i="32"/>
  <c r="I352" i="32"/>
  <c r="I353" i="32"/>
  <c r="I354" i="32"/>
  <c r="I355" i="32"/>
  <c r="I356" i="32"/>
  <c r="I357" i="32"/>
  <c r="I358" i="32"/>
  <c r="I359" i="32"/>
  <c r="I360" i="32"/>
  <c r="I361" i="32"/>
  <c r="I362" i="32"/>
  <c r="I363" i="32"/>
  <c r="I364" i="32"/>
  <c r="I365" i="32"/>
  <c r="I366" i="32"/>
  <c r="I163" i="32"/>
  <c r="I6" i="32"/>
  <c r="I7" i="32"/>
  <c r="I8" i="32"/>
  <c r="I9" i="32"/>
  <c r="I10" i="32"/>
  <c r="I11" i="32"/>
  <c r="I12" i="32"/>
  <c r="I13" i="32"/>
  <c r="I14" i="32"/>
  <c r="J14" i="32" s="1"/>
  <c r="I15" i="32"/>
  <c r="I16" i="32"/>
  <c r="I17" i="32"/>
  <c r="I18" i="32"/>
  <c r="I19" i="32"/>
  <c r="I20" i="32"/>
  <c r="I21" i="32"/>
  <c r="I22" i="32"/>
  <c r="I23" i="32"/>
  <c r="I24" i="32"/>
  <c r="I25" i="32"/>
  <c r="I26" i="32"/>
  <c r="I27" i="32"/>
  <c r="I28" i="32"/>
  <c r="I29" i="32"/>
  <c r="I30" i="32"/>
  <c r="I31" i="32"/>
  <c r="I32" i="32"/>
  <c r="I33" i="32"/>
  <c r="I34" i="32"/>
  <c r="I35" i="32"/>
  <c r="I36" i="32"/>
  <c r="I37" i="32"/>
  <c r="I38" i="32"/>
  <c r="I39" i="32"/>
  <c r="I40" i="32"/>
  <c r="I41" i="32"/>
  <c r="I42" i="32"/>
  <c r="I43" i="32"/>
  <c r="I44" i="32"/>
  <c r="I45" i="32"/>
  <c r="I46" i="32"/>
  <c r="I47" i="32"/>
  <c r="I48" i="32"/>
  <c r="I49" i="32"/>
  <c r="I50" i="32"/>
  <c r="I51" i="32"/>
  <c r="I52" i="32"/>
  <c r="I53" i="32"/>
  <c r="I54" i="32"/>
  <c r="I55" i="32"/>
  <c r="I56" i="32"/>
  <c r="I57" i="32"/>
  <c r="I58" i="32"/>
  <c r="I59" i="32"/>
  <c r="I60" i="32"/>
  <c r="I61" i="32"/>
  <c r="I62" i="32"/>
  <c r="I63" i="32"/>
  <c r="I64" i="32"/>
  <c r="I65" i="32"/>
  <c r="I66" i="32"/>
  <c r="I67" i="32"/>
  <c r="I68" i="32"/>
  <c r="I69" i="32"/>
  <c r="I70" i="32"/>
  <c r="I71" i="32"/>
  <c r="I72" i="32"/>
  <c r="I73" i="32"/>
  <c r="I74" i="32"/>
  <c r="I75" i="32"/>
  <c r="I76" i="32"/>
  <c r="I77" i="32"/>
  <c r="I78" i="32"/>
  <c r="I79" i="32"/>
  <c r="I80" i="32"/>
  <c r="I81" i="32"/>
  <c r="I82" i="32"/>
  <c r="I83" i="32"/>
  <c r="I84" i="32"/>
  <c r="I85" i="32"/>
  <c r="I86" i="32"/>
  <c r="I87" i="32"/>
  <c r="I88" i="32"/>
  <c r="I89" i="32"/>
  <c r="I90" i="32"/>
  <c r="I91" i="32"/>
  <c r="I92" i="32"/>
  <c r="I93" i="32"/>
  <c r="I94" i="32"/>
  <c r="I95" i="32"/>
  <c r="I96" i="32"/>
  <c r="I97" i="32"/>
  <c r="I98" i="32"/>
  <c r="I99" i="32"/>
  <c r="I100" i="32"/>
  <c r="I101" i="32"/>
  <c r="I102" i="32"/>
  <c r="I103" i="32"/>
  <c r="I104" i="32"/>
  <c r="I105" i="32"/>
  <c r="I106" i="32"/>
  <c r="I107" i="32"/>
  <c r="I108" i="32"/>
  <c r="I109" i="32"/>
  <c r="I110" i="32"/>
  <c r="I111" i="32"/>
  <c r="I112" i="32"/>
  <c r="I113" i="32"/>
  <c r="I114" i="32"/>
  <c r="I115" i="32"/>
  <c r="I116" i="32"/>
  <c r="I117" i="32"/>
  <c r="I118" i="32"/>
  <c r="I119" i="32"/>
  <c r="I120" i="32"/>
  <c r="I121" i="32"/>
  <c r="I122" i="32"/>
  <c r="I123" i="32"/>
  <c r="I124" i="32"/>
  <c r="I125" i="32"/>
  <c r="I126" i="32"/>
  <c r="I127" i="32"/>
  <c r="I128" i="32"/>
  <c r="I129" i="32"/>
  <c r="I130" i="32"/>
  <c r="I131" i="32"/>
  <c r="I132" i="32"/>
  <c r="I133" i="32"/>
  <c r="I134" i="32"/>
  <c r="I135" i="32"/>
  <c r="I136" i="32"/>
  <c r="I137" i="32"/>
  <c r="I138" i="32"/>
  <c r="I139" i="32"/>
  <c r="I140" i="32"/>
  <c r="I141" i="32"/>
  <c r="I142" i="32"/>
  <c r="I143" i="32"/>
  <c r="I144" i="32"/>
  <c r="I145" i="32"/>
  <c r="I146" i="32"/>
  <c r="I147" i="32"/>
  <c r="I148" i="32"/>
  <c r="I149" i="32"/>
  <c r="I150" i="32"/>
  <c r="I151" i="32"/>
  <c r="I152" i="32"/>
  <c r="I153" i="32"/>
  <c r="I154" i="32"/>
  <c r="I155" i="32"/>
  <c r="I156" i="32"/>
  <c r="I157" i="32"/>
  <c r="I158" i="32"/>
  <c r="I5" i="32"/>
  <c r="I54" i="19"/>
  <c r="I48" i="19"/>
  <c r="H590" i="32"/>
  <c r="H585" i="32"/>
  <c r="H586" i="32"/>
  <c r="H587" i="32"/>
  <c r="H588" i="32"/>
  <c r="J554" i="32"/>
  <c r="J555" i="32"/>
  <c r="J556" i="32"/>
  <c r="J557" i="32"/>
  <c r="J566" i="32"/>
  <c r="J567" i="32"/>
  <c r="J571" i="32"/>
  <c r="J572" i="32"/>
  <c r="J573" i="32"/>
  <c r="J578" i="32"/>
  <c r="J579" i="32"/>
  <c r="J580" i="32"/>
  <c r="J581" i="32"/>
  <c r="K7" i="31"/>
  <c r="K8" i="31"/>
  <c r="K9" i="31"/>
  <c r="K10" i="31"/>
  <c r="K11" i="31"/>
  <c r="K12" i="31"/>
  <c r="K13" i="31"/>
  <c r="K14" i="31"/>
  <c r="K15" i="31"/>
  <c r="K16" i="31"/>
  <c r="K17" i="31"/>
  <c r="K18" i="31"/>
  <c r="K19" i="31"/>
  <c r="K21" i="31"/>
  <c r="K6" i="31"/>
  <c r="K34" i="31"/>
  <c r="K35" i="31"/>
  <c r="K36" i="31"/>
  <c r="K37" i="31"/>
  <c r="K38" i="31"/>
  <c r="K39" i="31"/>
  <c r="K40" i="31"/>
  <c r="K41" i="31"/>
  <c r="K42" i="31"/>
  <c r="K43" i="31"/>
  <c r="K44" i="31"/>
  <c r="K45" i="31"/>
  <c r="K46" i="31"/>
  <c r="K47" i="31"/>
  <c r="K33" i="31"/>
  <c r="H549" i="32"/>
  <c r="J372" i="32"/>
  <c r="J375" i="32"/>
  <c r="J376" i="32"/>
  <c r="J384" i="32"/>
  <c r="J385" i="32"/>
  <c r="J388" i="32"/>
  <c r="J396" i="32"/>
  <c r="J400" i="32"/>
  <c r="J412" i="32"/>
  <c r="J420" i="32"/>
  <c r="J421" i="32"/>
  <c r="J424" i="32"/>
  <c r="J436" i="32"/>
  <c r="J444" i="32"/>
  <c r="J448" i="32"/>
  <c r="J456" i="32"/>
  <c r="J460" i="32"/>
  <c r="J468" i="32"/>
  <c r="J469" i="32"/>
  <c r="J470" i="32"/>
  <c r="J471" i="32"/>
  <c r="J472" i="32"/>
  <c r="J473" i="32"/>
  <c r="J474" i="32"/>
  <c r="J480" i="32"/>
  <c r="J484" i="32"/>
  <c r="J492" i="32"/>
  <c r="J493" i="32"/>
  <c r="J496" i="32"/>
  <c r="J504" i="32"/>
  <c r="J508" i="32"/>
  <c r="J519" i="32"/>
  <c r="J520" i="32"/>
  <c r="J521" i="32"/>
  <c r="J528" i="32"/>
  <c r="J529" i="32"/>
  <c r="J532" i="32"/>
  <c r="J544" i="32"/>
  <c r="J270" i="34" l="1"/>
  <c r="I432" i="34" s="1"/>
  <c r="J425" i="34"/>
  <c r="I433" i="34" s="1"/>
  <c r="J143" i="34"/>
  <c r="I431" i="34" s="1"/>
  <c r="J582" i="32"/>
  <c r="I588" i="32" s="1"/>
  <c r="J549" i="32"/>
  <c r="I587" i="32" s="1"/>
  <c r="J196" i="32"/>
  <c r="J208" i="32"/>
  <c r="J220" i="32"/>
  <c r="J244" i="32"/>
  <c r="J256" i="32"/>
  <c r="J268" i="32"/>
  <c r="J282" i="32"/>
  <c r="J164" i="32"/>
  <c r="J165" i="32"/>
  <c r="J166" i="32"/>
  <c r="J167" i="32"/>
  <c r="J168" i="32"/>
  <c r="J169" i="32"/>
  <c r="J170" i="32"/>
  <c r="J171" i="32"/>
  <c r="J172" i="32"/>
  <c r="J173" i="32"/>
  <c r="J174" i="32"/>
  <c r="J175" i="32"/>
  <c r="J176" i="32"/>
  <c r="J177" i="32"/>
  <c r="J178" i="32"/>
  <c r="J179" i="32"/>
  <c r="J180" i="32"/>
  <c r="J181" i="32"/>
  <c r="J182" i="32"/>
  <c r="J183" i="32"/>
  <c r="J184" i="32"/>
  <c r="J185" i="32"/>
  <c r="J186" i="32"/>
  <c r="J187" i="32"/>
  <c r="J188" i="32"/>
  <c r="J189" i="32"/>
  <c r="J190" i="32"/>
  <c r="J191" i="32"/>
  <c r="J192" i="32"/>
  <c r="J193" i="32"/>
  <c r="J194" i="32"/>
  <c r="J195" i="32"/>
  <c r="J197" i="32"/>
  <c r="J198" i="32"/>
  <c r="J199" i="32"/>
  <c r="J200" i="32"/>
  <c r="J201" i="32"/>
  <c r="J202" i="32"/>
  <c r="J203" i="32"/>
  <c r="J204" i="32"/>
  <c r="J205" i="32"/>
  <c r="J206" i="32"/>
  <c r="J207" i="32"/>
  <c r="J209" i="32"/>
  <c r="J210" i="32"/>
  <c r="J211" i="32"/>
  <c r="J212" i="32"/>
  <c r="J213" i="32"/>
  <c r="J214" i="32"/>
  <c r="J215" i="32"/>
  <c r="J216" i="32"/>
  <c r="J217" i="32"/>
  <c r="J218" i="32"/>
  <c r="J219" i="32"/>
  <c r="J221" i="32"/>
  <c r="J222" i="32"/>
  <c r="J223" i="32"/>
  <c r="J224" i="32"/>
  <c r="J225" i="32"/>
  <c r="J226" i="32"/>
  <c r="J227" i="32"/>
  <c r="J228" i="32"/>
  <c r="J229" i="32"/>
  <c r="J230" i="32"/>
  <c r="J231" i="32"/>
  <c r="J232" i="32"/>
  <c r="J233" i="32"/>
  <c r="J234" i="32"/>
  <c r="J235" i="32"/>
  <c r="J236" i="32"/>
  <c r="J237" i="32"/>
  <c r="J238" i="32"/>
  <c r="J239" i="32"/>
  <c r="J240" i="32"/>
  <c r="J241" i="32"/>
  <c r="J242" i="32"/>
  <c r="J243" i="32"/>
  <c r="J245" i="32"/>
  <c r="J246" i="32"/>
  <c r="J247" i="32"/>
  <c r="J248" i="32"/>
  <c r="J249" i="32"/>
  <c r="J250" i="32"/>
  <c r="J251" i="32"/>
  <c r="J252" i="32"/>
  <c r="J253" i="32"/>
  <c r="J254" i="32"/>
  <c r="J255" i="32"/>
  <c r="J257" i="32"/>
  <c r="J258" i="32"/>
  <c r="J259" i="32"/>
  <c r="J260" i="32"/>
  <c r="J261" i="32"/>
  <c r="J262" i="32"/>
  <c r="J263" i="32"/>
  <c r="J264" i="32"/>
  <c r="J265" i="32"/>
  <c r="J266" i="32"/>
  <c r="J267" i="32"/>
  <c r="J269" i="32"/>
  <c r="J270" i="32"/>
  <c r="J271" i="32"/>
  <c r="J272" i="32"/>
  <c r="J273" i="32"/>
  <c r="J274" i="32"/>
  <c r="J275" i="32"/>
  <c r="J276" i="32"/>
  <c r="J277" i="32"/>
  <c r="J278" i="32"/>
  <c r="J279" i="32"/>
  <c r="J280" i="32"/>
  <c r="J281" i="32"/>
  <c r="J283" i="32"/>
  <c r="J284" i="32"/>
  <c r="J285" i="32"/>
  <c r="J286" i="32"/>
  <c r="J287" i="32"/>
  <c r="J288" i="32"/>
  <c r="J289" i="32"/>
  <c r="J290" i="32"/>
  <c r="J291" i="32"/>
  <c r="J292" i="32"/>
  <c r="J293" i="32"/>
  <c r="J294" i="32"/>
  <c r="J295" i="32"/>
  <c r="J296" i="32"/>
  <c r="J297" i="32"/>
  <c r="J298" i="32"/>
  <c r="J299" i="32"/>
  <c r="J300" i="32"/>
  <c r="J301" i="32"/>
  <c r="J302" i="32"/>
  <c r="J303" i="32"/>
  <c r="J304" i="32"/>
  <c r="J305" i="32"/>
  <c r="J306" i="32"/>
  <c r="J307" i="32"/>
  <c r="J308" i="32"/>
  <c r="J309" i="32"/>
  <c r="J310" i="32"/>
  <c r="J311" i="32"/>
  <c r="J312" i="32"/>
  <c r="J313" i="32"/>
  <c r="J314" i="32"/>
  <c r="J315" i="32"/>
  <c r="J316" i="32"/>
  <c r="J317" i="32"/>
  <c r="J318" i="32"/>
  <c r="J319" i="32"/>
  <c r="J320" i="32"/>
  <c r="J321" i="32"/>
  <c r="J322" i="32"/>
  <c r="J323" i="32"/>
  <c r="J324" i="32"/>
  <c r="J325" i="32"/>
  <c r="J326" i="32"/>
  <c r="J327" i="32"/>
  <c r="J328" i="32"/>
  <c r="J329" i="32"/>
  <c r="J330" i="32"/>
  <c r="J331" i="32"/>
  <c r="J332" i="32"/>
  <c r="J333" i="32"/>
  <c r="J334" i="32"/>
  <c r="J335" i="32"/>
  <c r="J336" i="32"/>
  <c r="J337" i="32"/>
  <c r="J338" i="32"/>
  <c r="J339" i="32"/>
  <c r="J340" i="32"/>
  <c r="J341" i="32"/>
  <c r="J342" i="32"/>
  <c r="J343" i="32"/>
  <c r="J344" i="32"/>
  <c r="J345" i="32"/>
  <c r="J346" i="32"/>
  <c r="J347" i="32"/>
  <c r="J348" i="32"/>
  <c r="J349" i="32"/>
  <c r="J350" i="32"/>
  <c r="J351" i="32"/>
  <c r="J352" i="32"/>
  <c r="J353" i="32"/>
  <c r="J354" i="32"/>
  <c r="J355" i="32"/>
  <c r="J356" i="32"/>
  <c r="J357" i="32"/>
  <c r="J358" i="32"/>
  <c r="J359" i="32"/>
  <c r="J360" i="32"/>
  <c r="J361" i="32"/>
  <c r="J362" i="32"/>
  <c r="J363" i="32"/>
  <c r="J364" i="32"/>
  <c r="J365" i="32"/>
  <c r="J366" i="32"/>
  <c r="J163" i="32"/>
  <c r="J16" i="32"/>
  <c r="J17" i="32"/>
  <c r="J28" i="32"/>
  <c r="J29" i="32"/>
  <c r="J40" i="32"/>
  <c r="J41" i="32"/>
  <c r="J47" i="32"/>
  <c r="J52" i="32"/>
  <c r="J64" i="32"/>
  <c r="J65" i="32"/>
  <c r="J76" i="32"/>
  <c r="J77" i="32"/>
  <c r="J88" i="32"/>
  <c r="J89" i="32"/>
  <c r="J95" i="32"/>
  <c r="J100" i="32"/>
  <c r="J112" i="32"/>
  <c r="J113" i="32"/>
  <c r="J124" i="32"/>
  <c r="J125" i="32"/>
  <c r="J136" i="32"/>
  <c r="J137" i="32"/>
  <c r="J143" i="32"/>
  <c r="J148" i="32"/>
  <c r="J8" i="32"/>
  <c r="J9" i="32"/>
  <c r="J10" i="32"/>
  <c r="J11" i="32"/>
  <c r="J12" i="32"/>
  <c r="J13" i="32"/>
  <c r="J15" i="32"/>
  <c r="J18" i="32"/>
  <c r="J19" i="32"/>
  <c r="J20" i="32"/>
  <c r="J21" i="32"/>
  <c r="J22" i="32"/>
  <c r="J23" i="32"/>
  <c r="J24" i="32"/>
  <c r="J25" i="32"/>
  <c r="J26" i="32"/>
  <c r="J27" i="32"/>
  <c r="J30" i="32"/>
  <c r="J31" i="32"/>
  <c r="J32" i="32"/>
  <c r="J33" i="32"/>
  <c r="J34" i="32"/>
  <c r="J35" i="32"/>
  <c r="J36" i="32"/>
  <c r="J37" i="32"/>
  <c r="J38" i="32"/>
  <c r="J39" i="32"/>
  <c r="J42" i="32"/>
  <c r="J43" i="32"/>
  <c r="J44" i="32"/>
  <c r="J45" i="32"/>
  <c r="J46" i="32"/>
  <c r="J48" i="32"/>
  <c r="J49" i="32"/>
  <c r="J50" i="32"/>
  <c r="J51" i="32"/>
  <c r="J53" i="32"/>
  <c r="J54" i="32"/>
  <c r="J55" i="32"/>
  <c r="J56" i="32"/>
  <c r="J57" i="32"/>
  <c r="J58" i="32"/>
  <c r="J59" i="32"/>
  <c r="J60" i="32"/>
  <c r="J61" i="32"/>
  <c r="J62" i="32"/>
  <c r="J63" i="32"/>
  <c r="J66" i="32"/>
  <c r="J67" i="32"/>
  <c r="J68" i="32"/>
  <c r="J69" i="32"/>
  <c r="J70" i="32"/>
  <c r="J71" i="32"/>
  <c r="J72" i="32"/>
  <c r="J73" i="32"/>
  <c r="J74" i="32"/>
  <c r="J75" i="32"/>
  <c r="J78" i="32"/>
  <c r="J79" i="32"/>
  <c r="J80" i="32"/>
  <c r="J81" i="32"/>
  <c r="J82" i="32"/>
  <c r="J83" i="32"/>
  <c r="J84" i="32"/>
  <c r="J85" i="32"/>
  <c r="J86" i="32"/>
  <c r="J87" i="32"/>
  <c r="J90" i="32"/>
  <c r="J91" i="32"/>
  <c r="J92" i="32"/>
  <c r="J93" i="32"/>
  <c r="J94" i="32"/>
  <c r="J96" i="32"/>
  <c r="J97" i="32"/>
  <c r="J98" i="32"/>
  <c r="J99" i="32"/>
  <c r="J101" i="32"/>
  <c r="J102" i="32"/>
  <c r="J103" i="32"/>
  <c r="J104" i="32"/>
  <c r="J105" i="32"/>
  <c r="J106" i="32"/>
  <c r="J107" i="32"/>
  <c r="J108" i="32"/>
  <c r="J109" i="32"/>
  <c r="J110" i="32"/>
  <c r="J111" i="32"/>
  <c r="J114" i="32"/>
  <c r="J115" i="32"/>
  <c r="J116" i="32"/>
  <c r="J117" i="32"/>
  <c r="J118" i="32"/>
  <c r="J119" i="32"/>
  <c r="J120" i="32"/>
  <c r="J121" i="32"/>
  <c r="J122" i="32"/>
  <c r="J123" i="32"/>
  <c r="J126" i="32"/>
  <c r="J127" i="32"/>
  <c r="J128" i="32"/>
  <c r="J129" i="32"/>
  <c r="J130" i="32"/>
  <c r="J131" i="32"/>
  <c r="J132" i="32"/>
  <c r="J133" i="32"/>
  <c r="J134" i="32"/>
  <c r="J135" i="32"/>
  <c r="J138" i="32"/>
  <c r="J139" i="32"/>
  <c r="J140" i="32"/>
  <c r="J141" i="32"/>
  <c r="J142" i="32"/>
  <c r="J144" i="32"/>
  <c r="J145" i="32"/>
  <c r="J146" i="32"/>
  <c r="J147" i="32"/>
  <c r="J149" i="32"/>
  <c r="J150" i="32"/>
  <c r="J151" i="32"/>
  <c r="J152" i="32"/>
  <c r="J153" i="32"/>
  <c r="J154" i="32"/>
  <c r="J155" i="32"/>
  <c r="J156" i="32"/>
  <c r="J157" i="32"/>
  <c r="J158" i="32"/>
  <c r="J5" i="32"/>
  <c r="G5" i="32"/>
  <c r="H5" i="32" s="1"/>
  <c r="H9" i="32"/>
  <c r="H10" i="32"/>
  <c r="H11" i="32"/>
  <c r="G7" i="32"/>
  <c r="H7" i="32" s="1"/>
  <c r="G6" i="32"/>
  <c r="H6" i="32" s="1"/>
  <c r="H34" i="31"/>
  <c r="H35" i="31"/>
  <c r="H36" i="31"/>
  <c r="H37" i="31"/>
  <c r="H38" i="31"/>
  <c r="H39" i="31"/>
  <c r="H40" i="31"/>
  <c r="H41" i="31"/>
  <c r="H42" i="31"/>
  <c r="H43" i="31"/>
  <c r="H44" i="31"/>
  <c r="H45" i="31"/>
  <c r="H46" i="31"/>
  <c r="H47" i="31"/>
  <c r="H33" i="31"/>
  <c r="H7" i="31"/>
  <c r="H8" i="31"/>
  <c r="H9" i="31"/>
  <c r="H10" i="31"/>
  <c r="H11" i="31"/>
  <c r="H12" i="31"/>
  <c r="H13" i="31"/>
  <c r="H14" i="31"/>
  <c r="H15" i="31"/>
  <c r="H16" i="31"/>
  <c r="H17" i="31"/>
  <c r="H18" i="31"/>
  <c r="H19" i="31"/>
  <c r="H20" i="31"/>
  <c r="K20" i="31" s="1"/>
  <c r="H21" i="31"/>
  <c r="H6" i="31"/>
  <c r="H424" i="34"/>
  <c r="H423" i="34"/>
  <c r="H422" i="34"/>
  <c r="H421" i="34"/>
  <c r="H420" i="34"/>
  <c r="H419" i="34"/>
  <c r="H418" i="34"/>
  <c r="H417" i="34"/>
  <c r="H416" i="34"/>
  <c r="H415" i="34"/>
  <c r="H414" i="34"/>
  <c r="H413" i="34"/>
  <c r="H412" i="34"/>
  <c r="H411" i="34"/>
  <c r="H410" i="34"/>
  <c r="H409" i="34"/>
  <c r="H408" i="34"/>
  <c r="H407" i="34"/>
  <c r="H406" i="34"/>
  <c r="H405" i="34"/>
  <c r="H404" i="34"/>
  <c r="H403" i="34"/>
  <c r="H402" i="34"/>
  <c r="H401" i="34"/>
  <c r="H400" i="34"/>
  <c r="H399" i="34"/>
  <c r="H398" i="34"/>
  <c r="H397" i="34"/>
  <c r="H396" i="34"/>
  <c r="H395" i="34"/>
  <c r="H394" i="34"/>
  <c r="H393" i="34"/>
  <c r="H392" i="34"/>
  <c r="H391" i="34"/>
  <c r="H390" i="34"/>
  <c r="H389" i="34"/>
  <c r="H388" i="34"/>
  <c r="H387" i="34"/>
  <c r="H386" i="34"/>
  <c r="H385" i="34"/>
  <c r="H384" i="34"/>
  <c r="H383" i="34"/>
  <c r="H382" i="34"/>
  <c r="H381" i="34"/>
  <c r="H380" i="34"/>
  <c r="H379" i="34"/>
  <c r="H378" i="34"/>
  <c r="H377" i="34"/>
  <c r="H376" i="34"/>
  <c r="H375" i="34"/>
  <c r="H374" i="34"/>
  <c r="H373" i="34"/>
  <c r="H372" i="34"/>
  <c r="H371" i="34"/>
  <c r="H370" i="34"/>
  <c r="H369" i="34"/>
  <c r="H368" i="34"/>
  <c r="H367" i="34"/>
  <c r="H366" i="34"/>
  <c r="H365" i="34"/>
  <c r="H364" i="34"/>
  <c r="H363" i="34"/>
  <c r="H362" i="34"/>
  <c r="H361" i="34"/>
  <c r="H360" i="34"/>
  <c r="H359" i="34"/>
  <c r="H358" i="34"/>
  <c r="H357" i="34"/>
  <c r="H356" i="34"/>
  <c r="H355" i="34"/>
  <c r="H354" i="34"/>
  <c r="H353" i="34"/>
  <c r="H352" i="34"/>
  <c r="H351" i="34"/>
  <c r="H350" i="34"/>
  <c r="H349" i="34"/>
  <c r="H348" i="34"/>
  <c r="H347" i="34"/>
  <c r="H346" i="34"/>
  <c r="H345" i="34"/>
  <c r="H344" i="34"/>
  <c r="H343" i="34"/>
  <c r="H342" i="34"/>
  <c r="H341" i="34"/>
  <c r="H340" i="34"/>
  <c r="H339" i="34"/>
  <c r="H338" i="34"/>
  <c r="H337" i="34"/>
  <c r="H336" i="34"/>
  <c r="H335" i="34"/>
  <c r="H334" i="34"/>
  <c r="H333" i="34"/>
  <c r="H332" i="34"/>
  <c r="H331" i="34"/>
  <c r="H330" i="34"/>
  <c r="H329" i="34"/>
  <c r="H328" i="34"/>
  <c r="H327" i="34"/>
  <c r="H326" i="34"/>
  <c r="H325" i="34"/>
  <c r="H324" i="34"/>
  <c r="H323" i="34"/>
  <c r="H322" i="34"/>
  <c r="H321" i="34"/>
  <c r="H320" i="34"/>
  <c r="H319" i="34"/>
  <c r="H318" i="34"/>
  <c r="H317" i="34"/>
  <c r="H316" i="34"/>
  <c r="H315" i="34"/>
  <c r="H314" i="34"/>
  <c r="H313" i="34"/>
  <c r="H312" i="34"/>
  <c r="H311" i="34"/>
  <c r="H310" i="34"/>
  <c r="H309" i="34"/>
  <c r="H308" i="34"/>
  <c r="H307" i="34"/>
  <c r="H306" i="34"/>
  <c r="H305" i="34"/>
  <c r="H304" i="34"/>
  <c r="H303" i="34"/>
  <c r="H302" i="34"/>
  <c r="H301" i="34"/>
  <c r="H300" i="34"/>
  <c r="H299" i="34"/>
  <c r="H298" i="34"/>
  <c r="H297" i="34"/>
  <c r="H296" i="34"/>
  <c r="H295" i="34"/>
  <c r="H294" i="34"/>
  <c r="H293" i="34"/>
  <c r="H292" i="34"/>
  <c r="H291" i="34"/>
  <c r="H290" i="34"/>
  <c r="H289" i="34"/>
  <c r="H288" i="34"/>
  <c r="H287" i="34"/>
  <c r="H286" i="34"/>
  <c r="H285" i="34"/>
  <c r="H284" i="34"/>
  <c r="H283" i="34"/>
  <c r="H282" i="34"/>
  <c r="H281" i="34"/>
  <c r="H280" i="34"/>
  <c r="H279" i="34"/>
  <c r="H278" i="34"/>
  <c r="H277" i="34"/>
  <c r="H276" i="34"/>
  <c r="H275" i="34"/>
  <c r="H274" i="34"/>
  <c r="H269" i="34"/>
  <c r="H268" i="34"/>
  <c r="H267" i="34"/>
  <c r="H266" i="34"/>
  <c r="H265" i="34"/>
  <c r="H264" i="34"/>
  <c r="H263" i="34"/>
  <c r="H262" i="34"/>
  <c r="H261" i="34"/>
  <c r="H260" i="34"/>
  <c r="H259" i="34"/>
  <c r="H258" i="34"/>
  <c r="H257" i="34"/>
  <c r="H256" i="34"/>
  <c r="H255" i="34"/>
  <c r="H254" i="34"/>
  <c r="H253" i="34"/>
  <c r="H252" i="34"/>
  <c r="H251" i="34"/>
  <c r="H250" i="34"/>
  <c r="H249" i="34"/>
  <c r="H248" i="34"/>
  <c r="H247" i="34"/>
  <c r="H246" i="34"/>
  <c r="H245" i="34"/>
  <c r="H244" i="34"/>
  <c r="H243" i="34"/>
  <c r="H242" i="34"/>
  <c r="H241" i="34"/>
  <c r="H240" i="34"/>
  <c r="H239" i="34"/>
  <c r="H238" i="34"/>
  <c r="H237" i="34"/>
  <c r="H236" i="34"/>
  <c r="H235" i="34"/>
  <c r="H234" i="34"/>
  <c r="H233" i="34"/>
  <c r="H232" i="34"/>
  <c r="H231" i="34"/>
  <c r="H230" i="34"/>
  <c r="H229" i="34"/>
  <c r="H228" i="34"/>
  <c r="H227" i="34"/>
  <c r="H226" i="34"/>
  <c r="H225" i="34"/>
  <c r="H224" i="34"/>
  <c r="H223" i="34"/>
  <c r="H222" i="34"/>
  <c r="H221" i="34"/>
  <c r="H220" i="34"/>
  <c r="H219" i="34"/>
  <c r="H218" i="34"/>
  <c r="H217" i="34"/>
  <c r="H216" i="34"/>
  <c r="H215" i="34"/>
  <c r="H214" i="34"/>
  <c r="H213" i="34"/>
  <c r="H212" i="34"/>
  <c r="H211" i="34"/>
  <c r="H210" i="34"/>
  <c r="H209" i="34"/>
  <c r="H208" i="34"/>
  <c r="H207" i="34"/>
  <c r="H206" i="34"/>
  <c r="H205" i="34"/>
  <c r="H204" i="34"/>
  <c r="H203" i="34"/>
  <c r="H202" i="34"/>
  <c r="H201" i="34"/>
  <c r="H200" i="34"/>
  <c r="H199" i="34"/>
  <c r="H198" i="34"/>
  <c r="H197" i="34"/>
  <c r="H196" i="34"/>
  <c r="H195" i="34"/>
  <c r="H194" i="34"/>
  <c r="H193" i="34"/>
  <c r="H192" i="34"/>
  <c r="H191" i="34"/>
  <c r="H190" i="34"/>
  <c r="H189" i="34"/>
  <c r="H188" i="34"/>
  <c r="H187" i="34"/>
  <c r="H186" i="34"/>
  <c r="H185" i="34"/>
  <c r="H184" i="34"/>
  <c r="H183" i="34"/>
  <c r="H182" i="34"/>
  <c r="H181" i="34"/>
  <c r="H180" i="34"/>
  <c r="H179" i="34"/>
  <c r="H178" i="34"/>
  <c r="H177" i="34"/>
  <c r="H176" i="34"/>
  <c r="H175" i="34"/>
  <c r="H174" i="34"/>
  <c r="H173" i="34"/>
  <c r="H172" i="34"/>
  <c r="H171" i="34"/>
  <c r="H170" i="34"/>
  <c r="H169" i="34"/>
  <c r="H168" i="34"/>
  <c r="H167" i="34"/>
  <c r="H166" i="34"/>
  <c r="H165" i="34"/>
  <c r="H164" i="34"/>
  <c r="H163" i="34"/>
  <c r="H162" i="34"/>
  <c r="H161" i="34"/>
  <c r="H160" i="34"/>
  <c r="H159" i="34"/>
  <c r="H158" i="34"/>
  <c r="H157" i="34"/>
  <c r="H156" i="34"/>
  <c r="H155" i="34"/>
  <c r="H154" i="34"/>
  <c r="H153" i="34"/>
  <c r="H152" i="34"/>
  <c r="H151" i="34"/>
  <c r="H150" i="34"/>
  <c r="H149" i="34"/>
  <c r="H148" i="34"/>
  <c r="H147" i="34"/>
  <c r="H270" i="34" s="1"/>
  <c r="H142" i="34"/>
  <c r="H141" i="34"/>
  <c r="H140" i="34"/>
  <c r="H139" i="34"/>
  <c r="H138" i="34"/>
  <c r="H137" i="34"/>
  <c r="H136" i="34"/>
  <c r="H135" i="34"/>
  <c r="H134" i="34"/>
  <c r="H133" i="34"/>
  <c r="H132" i="34"/>
  <c r="H131" i="34"/>
  <c r="H130" i="34"/>
  <c r="H129" i="34"/>
  <c r="H128" i="34"/>
  <c r="H127" i="34"/>
  <c r="H126" i="34"/>
  <c r="H125" i="34"/>
  <c r="H124" i="34"/>
  <c r="H123" i="34"/>
  <c r="H122" i="34"/>
  <c r="H121" i="34"/>
  <c r="H120" i="34"/>
  <c r="H119" i="34"/>
  <c r="H118" i="34"/>
  <c r="H117" i="34"/>
  <c r="H116" i="34"/>
  <c r="H115" i="34"/>
  <c r="H114" i="34"/>
  <c r="H113" i="34"/>
  <c r="H112" i="34"/>
  <c r="H111" i="34"/>
  <c r="H110" i="34"/>
  <c r="H109" i="34"/>
  <c r="H108" i="34"/>
  <c r="H107" i="34"/>
  <c r="H106" i="34"/>
  <c r="H105" i="34"/>
  <c r="H104" i="34"/>
  <c r="H103" i="34"/>
  <c r="H102" i="34"/>
  <c r="H101" i="34"/>
  <c r="H100" i="34"/>
  <c r="H99" i="34"/>
  <c r="H98" i="34"/>
  <c r="H97" i="34"/>
  <c r="H96" i="34"/>
  <c r="H95" i="34"/>
  <c r="H94" i="34"/>
  <c r="H93" i="34"/>
  <c r="H92" i="34"/>
  <c r="H91" i="34"/>
  <c r="H90" i="34"/>
  <c r="H89" i="34"/>
  <c r="H88" i="34"/>
  <c r="H87" i="34"/>
  <c r="H86" i="34"/>
  <c r="H85" i="34"/>
  <c r="H84" i="34"/>
  <c r="H83" i="34"/>
  <c r="H82" i="34"/>
  <c r="H81" i="34"/>
  <c r="H80" i="34"/>
  <c r="H79" i="34"/>
  <c r="H78" i="34"/>
  <c r="H77" i="34"/>
  <c r="H76" i="34"/>
  <c r="H75" i="34"/>
  <c r="H74" i="34"/>
  <c r="H73" i="34"/>
  <c r="H72" i="34"/>
  <c r="H71" i="34"/>
  <c r="H70" i="34"/>
  <c r="H69" i="34"/>
  <c r="H68" i="34"/>
  <c r="H67" i="34"/>
  <c r="H66" i="34"/>
  <c r="H65" i="34"/>
  <c r="H64" i="34"/>
  <c r="H63" i="34"/>
  <c r="H62" i="34"/>
  <c r="H61" i="34"/>
  <c r="H60" i="34"/>
  <c r="H59" i="34"/>
  <c r="H58" i="34"/>
  <c r="H57" i="34"/>
  <c r="H56" i="34"/>
  <c r="H55" i="34"/>
  <c r="H54" i="34"/>
  <c r="H53" i="34"/>
  <c r="H52" i="34"/>
  <c r="H51" i="34"/>
  <c r="H50" i="34"/>
  <c r="H49" i="34"/>
  <c r="H48" i="34"/>
  <c r="H47" i="34"/>
  <c r="H46" i="34"/>
  <c r="H45" i="34"/>
  <c r="H44" i="34"/>
  <c r="H43" i="34"/>
  <c r="H42" i="34"/>
  <c r="H41" i="34"/>
  <c r="H40" i="34"/>
  <c r="H39" i="34"/>
  <c r="H38" i="34"/>
  <c r="H37" i="34"/>
  <c r="H36" i="34"/>
  <c r="H35" i="34"/>
  <c r="H34" i="34"/>
  <c r="H33" i="34"/>
  <c r="H32" i="34"/>
  <c r="H31" i="34"/>
  <c r="H30" i="34"/>
  <c r="H29" i="34"/>
  <c r="H28" i="34"/>
  <c r="H27" i="34"/>
  <c r="H26" i="34"/>
  <c r="H25" i="34"/>
  <c r="H24" i="34"/>
  <c r="H23" i="34"/>
  <c r="H22" i="34"/>
  <c r="H21" i="34"/>
  <c r="H20" i="34"/>
  <c r="H19" i="34"/>
  <c r="H18" i="34"/>
  <c r="H17" i="34"/>
  <c r="H16" i="34"/>
  <c r="H15" i="34"/>
  <c r="H14" i="34"/>
  <c r="H13" i="34"/>
  <c r="H12" i="34"/>
  <c r="H11" i="34"/>
  <c r="H10" i="34"/>
  <c r="H9" i="34"/>
  <c r="H8" i="34"/>
  <c r="H7" i="34"/>
  <c r="H6" i="34"/>
  <c r="H5" i="34"/>
  <c r="H202" i="32"/>
  <c r="H200" i="32"/>
  <c r="H581" i="32"/>
  <c r="H580" i="32"/>
  <c r="H579" i="32"/>
  <c r="H578" i="32"/>
  <c r="H577" i="32"/>
  <c r="H576" i="32"/>
  <c r="H575" i="32"/>
  <c r="H574" i="32"/>
  <c r="H573" i="32"/>
  <c r="H572" i="32"/>
  <c r="H571" i="32"/>
  <c r="H570" i="32"/>
  <c r="H569" i="32"/>
  <c r="H568" i="32"/>
  <c r="H567" i="32"/>
  <c r="H566" i="32"/>
  <c r="H565" i="32"/>
  <c r="H564" i="32"/>
  <c r="H563" i="32"/>
  <c r="H562" i="32"/>
  <c r="H561" i="32"/>
  <c r="H560" i="32"/>
  <c r="H559" i="32"/>
  <c r="H558" i="32"/>
  <c r="H557" i="32"/>
  <c r="H556" i="32"/>
  <c r="H555" i="32"/>
  <c r="H554" i="32"/>
  <c r="H553" i="32"/>
  <c r="H548" i="32"/>
  <c r="H547" i="32"/>
  <c r="H546" i="32"/>
  <c r="H545" i="32"/>
  <c r="H544" i="32"/>
  <c r="H543" i="32"/>
  <c r="H542" i="32"/>
  <c r="H541" i="32"/>
  <c r="H540" i="32"/>
  <c r="H539" i="32"/>
  <c r="H538" i="32"/>
  <c r="H537" i="32"/>
  <c r="H536" i="32"/>
  <c r="H535" i="32"/>
  <c r="H534" i="32"/>
  <c r="H533" i="32"/>
  <c r="H532" i="32"/>
  <c r="H531" i="32"/>
  <c r="H530" i="32"/>
  <c r="H529" i="32"/>
  <c r="H528" i="32"/>
  <c r="H527" i="32"/>
  <c r="H526" i="32"/>
  <c r="H525" i="32"/>
  <c r="H524" i="32"/>
  <c r="H523" i="32"/>
  <c r="H522" i="32"/>
  <c r="H521" i="32"/>
  <c r="H520" i="32"/>
  <c r="H519" i="32"/>
  <c r="H518" i="32"/>
  <c r="H517" i="32"/>
  <c r="H516" i="32"/>
  <c r="H515" i="32"/>
  <c r="H514" i="32"/>
  <c r="H513" i="32"/>
  <c r="H512" i="32"/>
  <c r="H511" i="32"/>
  <c r="H510" i="32"/>
  <c r="H509" i="32"/>
  <c r="H508" i="32"/>
  <c r="H507" i="32"/>
  <c r="H506" i="32"/>
  <c r="H505" i="32"/>
  <c r="H504" i="32"/>
  <c r="H503" i="32"/>
  <c r="H502" i="32"/>
  <c r="H501" i="32"/>
  <c r="H500" i="32"/>
  <c r="H499" i="32"/>
  <c r="H498" i="32"/>
  <c r="H497" i="32"/>
  <c r="H496" i="32"/>
  <c r="H495" i="32"/>
  <c r="H494" i="32"/>
  <c r="H493" i="32"/>
  <c r="H492" i="32"/>
  <c r="H491" i="32"/>
  <c r="H490" i="32"/>
  <c r="H489" i="32"/>
  <c r="H488" i="32"/>
  <c r="H487" i="32"/>
  <c r="H486" i="32"/>
  <c r="H485" i="32"/>
  <c r="H484" i="32"/>
  <c r="H483" i="32"/>
  <c r="H482" i="32"/>
  <c r="H481" i="32"/>
  <c r="H480" i="32"/>
  <c r="H479" i="32"/>
  <c r="H478" i="32"/>
  <c r="H477" i="32"/>
  <c r="H476" i="32"/>
  <c r="H475" i="32"/>
  <c r="H474" i="32"/>
  <c r="H473" i="32"/>
  <c r="H472" i="32"/>
  <c r="H471" i="32"/>
  <c r="H470" i="32"/>
  <c r="H469" i="32"/>
  <c r="H468" i="32"/>
  <c r="H467" i="32"/>
  <c r="H466" i="32"/>
  <c r="H465" i="32"/>
  <c r="H464" i="32"/>
  <c r="H463" i="32"/>
  <c r="H462" i="32"/>
  <c r="H461" i="32"/>
  <c r="H460" i="32"/>
  <c r="H459" i="32"/>
  <c r="H458" i="32"/>
  <c r="H457" i="32"/>
  <c r="H456" i="32"/>
  <c r="H455" i="32"/>
  <c r="H454" i="32"/>
  <c r="H453" i="32"/>
  <c r="H452" i="32"/>
  <c r="H451" i="32"/>
  <c r="H450" i="32"/>
  <c r="H449" i="32"/>
  <c r="H448" i="32"/>
  <c r="H447" i="32"/>
  <c r="H446" i="32"/>
  <c r="H445" i="32"/>
  <c r="H444" i="32"/>
  <c r="H443" i="32"/>
  <c r="H442" i="32"/>
  <c r="H441" i="32"/>
  <c r="H440" i="32"/>
  <c r="H439" i="32"/>
  <c r="H438" i="32"/>
  <c r="H437" i="32"/>
  <c r="H436" i="32"/>
  <c r="H435" i="32"/>
  <c r="H434" i="32"/>
  <c r="H433" i="32"/>
  <c r="H432" i="32"/>
  <c r="H431" i="32"/>
  <c r="H430" i="32"/>
  <c r="H429" i="32"/>
  <c r="H428" i="32"/>
  <c r="H427" i="32"/>
  <c r="H426" i="32"/>
  <c r="H425" i="32"/>
  <c r="H424" i="32"/>
  <c r="H423" i="32"/>
  <c r="H422" i="32"/>
  <c r="H421" i="32"/>
  <c r="H420" i="32"/>
  <c r="H419" i="32"/>
  <c r="H418" i="32"/>
  <c r="H417" i="32"/>
  <c r="H416" i="32"/>
  <c r="H415" i="32"/>
  <c r="H414" i="32"/>
  <c r="H413" i="32"/>
  <c r="H412" i="32"/>
  <c r="H411" i="32"/>
  <c r="H410" i="32"/>
  <c r="H409" i="32"/>
  <c r="H408" i="32"/>
  <c r="H407" i="32"/>
  <c r="H406" i="32"/>
  <c r="H405" i="32"/>
  <c r="H404" i="32"/>
  <c r="H403" i="32"/>
  <c r="H402" i="32"/>
  <c r="H401" i="32"/>
  <c r="H400" i="32"/>
  <c r="H399" i="32"/>
  <c r="H398" i="32"/>
  <c r="H397" i="32"/>
  <c r="H396" i="32"/>
  <c r="H395" i="32"/>
  <c r="H394" i="32"/>
  <c r="H393" i="32"/>
  <c r="H392" i="32"/>
  <c r="H391" i="32"/>
  <c r="H390" i="32"/>
  <c r="H389" i="32"/>
  <c r="H388" i="32"/>
  <c r="H387" i="32"/>
  <c r="H386" i="32"/>
  <c r="H385" i="32"/>
  <c r="H384" i="32"/>
  <c r="H383" i="32"/>
  <c r="H382" i="32"/>
  <c r="H381" i="32"/>
  <c r="H380" i="32"/>
  <c r="H379" i="32"/>
  <c r="H378" i="32"/>
  <c r="H377" i="32"/>
  <c r="H376" i="32"/>
  <c r="H375" i="32"/>
  <c r="H374" i="32"/>
  <c r="H373" i="32"/>
  <c r="H372" i="32"/>
  <c r="H371" i="32"/>
  <c r="H366" i="32"/>
  <c r="H365" i="32"/>
  <c r="H364" i="32"/>
  <c r="H363" i="32"/>
  <c r="H362" i="32"/>
  <c r="H361" i="32"/>
  <c r="H360" i="32"/>
  <c r="H359" i="32"/>
  <c r="H358" i="32"/>
  <c r="H357" i="32"/>
  <c r="H356" i="32"/>
  <c r="H355" i="32"/>
  <c r="H354" i="32"/>
  <c r="H353" i="32"/>
  <c r="H352" i="32"/>
  <c r="H351" i="32"/>
  <c r="H350" i="32"/>
  <c r="H349" i="32"/>
  <c r="H348" i="32"/>
  <c r="H347" i="32"/>
  <c r="H346" i="32"/>
  <c r="H345" i="32"/>
  <c r="H344" i="32"/>
  <c r="H343" i="32"/>
  <c r="H342" i="32"/>
  <c r="H341" i="32"/>
  <c r="H340" i="32"/>
  <c r="H339" i="32"/>
  <c r="H338" i="32"/>
  <c r="H337" i="32"/>
  <c r="H336" i="32"/>
  <c r="H335" i="32"/>
  <c r="H334" i="32"/>
  <c r="H333" i="32"/>
  <c r="H332" i="32"/>
  <c r="H331" i="32"/>
  <c r="H330" i="32"/>
  <c r="H329" i="32"/>
  <c r="H328" i="32"/>
  <c r="H327" i="32"/>
  <c r="H326" i="32"/>
  <c r="H325" i="32"/>
  <c r="H324" i="32"/>
  <c r="H323" i="32"/>
  <c r="H322" i="32"/>
  <c r="H321" i="32"/>
  <c r="H320" i="32"/>
  <c r="H319" i="32"/>
  <c r="H318" i="32"/>
  <c r="H317" i="32"/>
  <c r="H316" i="32"/>
  <c r="H315" i="32"/>
  <c r="H314" i="32"/>
  <c r="H313" i="32"/>
  <c r="H312" i="32"/>
  <c r="H311" i="32"/>
  <c r="H310" i="32"/>
  <c r="H309" i="32"/>
  <c r="H308" i="32"/>
  <c r="H307" i="32"/>
  <c r="H306" i="32"/>
  <c r="H305" i="32"/>
  <c r="H304" i="32"/>
  <c r="H303" i="32"/>
  <c r="H302" i="32"/>
  <c r="H301" i="32"/>
  <c r="H300" i="32"/>
  <c r="H299" i="32"/>
  <c r="H298" i="32"/>
  <c r="H297" i="32"/>
  <c r="H296" i="32"/>
  <c r="H295" i="32"/>
  <c r="H294" i="32"/>
  <c r="H293" i="32"/>
  <c r="H292" i="32"/>
  <c r="H291" i="32"/>
  <c r="H290" i="32"/>
  <c r="H289" i="32"/>
  <c r="H288" i="32"/>
  <c r="H287" i="32"/>
  <c r="H286" i="32"/>
  <c r="H285" i="32"/>
  <c r="H284" i="32"/>
  <c r="H283" i="32"/>
  <c r="H282" i="32"/>
  <c r="H281" i="32"/>
  <c r="H280" i="32"/>
  <c r="H279" i="32"/>
  <c r="H278" i="32"/>
  <c r="H277" i="32"/>
  <c r="H276" i="32"/>
  <c r="H275" i="32"/>
  <c r="H274" i="32"/>
  <c r="H273" i="32"/>
  <c r="H272" i="32"/>
  <c r="H271" i="32"/>
  <c r="H270" i="32"/>
  <c r="H269" i="32"/>
  <c r="H268" i="32"/>
  <c r="H267" i="32"/>
  <c r="H266" i="32"/>
  <c r="H265" i="32"/>
  <c r="H264" i="32"/>
  <c r="H263" i="32"/>
  <c r="H262" i="32"/>
  <c r="H261" i="32"/>
  <c r="H260" i="32"/>
  <c r="H259" i="32"/>
  <c r="H258" i="32"/>
  <c r="H257" i="32"/>
  <c r="H256" i="32"/>
  <c r="H255" i="32"/>
  <c r="H254" i="32"/>
  <c r="H253" i="32"/>
  <c r="H252" i="32"/>
  <c r="H251" i="32"/>
  <c r="H250" i="32"/>
  <c r="H249" i="32"/>
  <c r="H248" i="32"/>
  <c r="H247" i="32"/>
  <c r="H246" i="32"/>
  <c r="H245" i="32"/>
  <c r="H244" i="32"/>
  <c r="H243" i="32"/>
  <c r="H242" i="32"/>
  <c r="H241" i="32"/>
  <c r="H240" i="32"/>
  <c r="H239" i="32"/>
  <c r="H238" i="32"/>
  <c r="H237" i="32"/>
  <c r="H236" i="32"/>
  <c r="H235" i="32"/>
  <c r="H234" i="32"/>
  <c r="H233" i="32"/>
  <c r="H232" i="32"/>
  <c r="H231" i="32"/>
  <c r="H230" i="32"/>
  <c r="H229" i="32"/>
  <c r="H228" i="32"/>
  <c r="H227" i="32"/>
  <c r="H226" i="32"/>
  <c r="H225" i="32"/>
  <c r="H224" i="32"/>
  <c r="H223" i="32"/>
  <c r="H222" i="32"/>
  <c r="H221" i="32"/>
  <c r="H220" i="32"/>
  <c r="H219" i="32"/>
  <c r="H218" i="32"/>
  <c r="H217" i="32"/>
  <c r="H216" i="32"/>
  <c r="H215" i="32"/>
  <c r="H214" i="32"/>
  <c r="H213" i="32"/>
  <c r="H212" i="32"/>
  <c r="H211" i="32"/>
  <c r="H210" i="32"/>
  <c r="H209" i="32"/>
  <c r="H208" i="32"/>
  <c r="H207" i="32"/>
  <c r="H206" i="32"/>
  <c r="H205" i="32"/>
  <c r="H204" i="32"/>
  <c r="H203" i="32"/>
  <c r="H201" i="32"/>
  <c r="H199" i="32"/>
  <c r="H198" i="32"/>
  <c r="H197" i="32"/>
  <c r="H196" i="32"/>
  <c r="H195" i="32"/>
  <c r="H194" i="32"/>
  <c r="H193" i="32"/>
  <c r="H192" i="32"/>
  <c r="H191" i="32"/>
  <c r="H190" i="32"/>
  <c r="H189" i="32"/>
  <c r="H188" i="32"/>
  <c r="H187" i="32"/>
  <c r="H186" i="32"/>
  <c r="H185" i="32"/>
  <c r="H184" i="32"/>
  <c r="H183" i="32"/>
  <c r="H182" i="32"/>
  <c r="H181" i="32"/>
  <c r="H180" i="32"/>
  <c r="H179" i="32"/>
  <c r="H178" i="32"/>
  <c r="H177" i="32"/>
  <c r="H176" i="32"/>
  <c r="H175" i="32"/>
  <c r="H174" i="32"/>
  <c r="H173" i="32"/>
  <c r="H172" i="32"/>
  <c r="H171" i="32"/>
  <c r="H170" i="32"/>
  <c r="H169" i="32"/>
  <c r="H168" i="32"/>
  <c r="H167" i="32"/>
  <c r="H166" i="32"/>
  <c r="H165" i="32"/>
  <c r="H164" i="32"/>
  <c r="H163" i="32"/>
  <c r="H367" i="32" s="1"/>
  <c r="H158" i="32"/>
  <c r="H157" i="32"/>
  <c r="H156" i="32"/>
  <c r="H155" i="32"/>
  <c r="H154" i="32"/>
  <c r="H153" i="32"/>
  <c r="H152" i="32"/>
  <c r="H151" i="32"/>
  <c r="H150" i="32"/>
  <c r="H149" i="32"/>
  <c r="H148" i="32"/>
  <c r="H147" i="32"/>
  <c r="H146" i="32"/>
  <c r="H145" i="32"/>
  <c r="H144" i="32"/>
  <c r="H143" i="32"/>
  <c r="H142" i="32"/>
  <c r="H141" i="32"/>
  <c r="H140" i="32"/>
  <c r="H139" i="32"/>
  <c r="H138" i="32"/>
  <c r="H137" i="32"/>
  <c r="H136" i="32"/>
  <c r="H135" i="32"/>
  <c r="H134" i="32"/>
  <c r="H133" i="32"/>
  <c r="H132" i="32"/>
  <c r="H131" i="32"/>
  <c r="H130" i="32"/>
  <c r="H129" i="32"/>
  <c r="H128" i="32"/>
  <c r="H127" i="32"/>
  <c r="H126" i="32"/>
  <c r="H125" i="32"/>
  <c r="H124" i="32"/>
  <c r="H123" i="32"/>
  <c r="H122" i="32"/>
  <c r="H121" i="32"/>
  <c r="H120" i="32"/>
  <c r="H119" i="32"/>
  <c r="H118" i="32"/>
  <c r="H117" i="32"/>
  <c r="H116" i="32"/>
  <c r="H115" i="32"/>
  <c r="H114" i="32"/>
  <c r="H113" i="32"/>
  <c r="H112" i="32"/>
  <c r="H111" i="32"/>
  <c r="H110" i="32"/>
  <c r="H109" i="32"/>
  <c r="H108" i="32"/>
  <c r="H107" i="32"/>
  <c r="H106" i="32"/>
  <c r="H105" i="32"/>
  <c r="H104" i="32"/>
  <c r="H103" i="32"/>
  <c r="H102" i="32"/>
  <c r="H101" i="32"/>
  <c r="H100" i="32"/>
  <c r="H99" i="32"/>
  <c r="H98" i="32"/>
  <c r="H97" i="32"/>
  <c r="H96" i="32"/>
  <c r="H95" i="32"/>
  <c r="H94" i="32"/>
  <c r="H93" i="32"/>
  <c r="H92" i="32"/>
  <c r="H91" i="32"/>
  <c r="H90" i="32"/>
  <c r="H89" i="32"/>
  <c r="H88" i="32"/>
  <c r="H87" i="32"/>
  <c r="H86" i="32"/>
  <c r="H85" i="32"/>
  <c r="H84" i="32"/>
  <c r="H83" i="32"/>
  <c r="H82" i="32"/>
  <c r="H81" i="32"/>
  <c r="H80" i="32"/>
  <c r="H79" i="32"/>
  <c r="H78" i="32"/>
  <c r="H77" i="32"/>
  <c r="H76" i="32"/>
  <c r="H75" i="32"/>
  <c r="H74" i="32"/>
  <c r="H73" i="32"/>
  <c r="H72" i="32"/>
  <c r="H71" i="32"/>
  <c r="H70" i="32"/>
  <c r="H69" i="32"/>
  <c r="H68" i="32"/>
  <c r="H67" i="32"/>
  <c r="H66" i="32"/>
  <c r="H65" i="32"/>
  <c r="H64" i="32"/>
  <c r="H63" i="32"/>
  <c r="H62" i="32"/>
  <c r="H61" i="32"/>
  <c r="H60" i="32"/>
  <c r="H59" i="32"/>
  <c r="H58" i="32"/>
  <c r="H57" i="32"/>
  <c r="H56" i="32"/>
  <c r="H55" i="32"/>
  <c r="H54" i="32"/>
  <c r="H53" i="32"/>
  <c r="H52" i="32"/>
  <c r="H51" i="32"/>
  <c r="H50" i="32"/>
  <c r="H49" i="32"/>
  <c r="H48" i="32"/>
  <c r="H47" i="32"/>
  <c r="H46" i="32"/>
  <c r="H45" i="32"/>
  <c r="H44" i="32"/>
  <c r="H43" i="32"/>
  <c r="H42" i="32"/>
  <c r="H41" i="32"/>
  <c r="H40" i="32"/>
  <c r="H39" i="32"/>
  <c r="H38" i="32"/>
  <c r="H37" i="32"/>
  <c r="H36" i="32"/>
  <c r="H35" i="32"/>
  <c r="H34" i="32"/>
  <c r="H33" i="32"/>
  <c r="H32" i="32"/>
  <c r="H31" i="32"/>
  <c r="H30" i="32"/>
  <c r="H29" i="32"/>
  <c r="H28" i="32"/>
  <c r="H27" i="32"/>
  <c r="H26" i="32"/>
  <c r="H25" i="32"/>
  <c r="H24" i="32"/>
  <c r="H23" i="32"/>
  <c r="H22" i="32"/>
  <c r="H21" i="32"/>
  <c r="H20" i="32"/>
  <c r="H19" i="32"/>
  <c r="H18" i="32"/>
  <c r="H17" i="32"/>
  <c r="H16" i="32"/>
  <c r="H15" i="32"/>
  <c r="H14" i="32"/>
  <c r="H13" i="32"/>
  <c r="H12" i="32"/>
  <c r="H8" i="32"/>
  <c r="I436" i="34" l="1"/>
  <c r="H433" i="34"/>
  <c r="H434" i="34" s="1"/>
  <c r="H435" i="34" s="1"/>
  <c r="H436" i="34" s="1"/>
  <c r="J8" i="18" s="1"/>
  <c r="H432" i="34"/>
  <c r="H425" i="34"/>
  <c r="H143" i="34"/>
  <c r="H431" i="34" s="1"/>
  <c r="J367" i="32"/>
  <c r="I586" i="32" s="1"/>
  <c r="J7" i="32"/>
  <c r="J6" i="32"/>
  <c r="J159" i="32" s="1"/>
  <c r="H582" i="32"/>
  <c r="H159" i="32"/>
  <c r="H589" i="32" s="1"/>
  <c r="H591" i="32" s="1"/>
  <c r="J7" i="18" s="1"/>
  <c r="I585" i="32" l="1"/>
  <c r="I591" i="32" s="1"/>
  <c r="B132" i="33"/>
  <c r="B130" i="33"/>
  <c r="B129" i="33"/>
  <c r="B128" i="33"/>
  <c r="B127" i="33"/>
  <c r="B126" i="33"/>
  <c r="H115" i="33"/>
  <c r="H113" i="33"/>
  <c r="I100" i="33"/>
  <c r="I130" i="33" s="1"/>
  <c r="I99" i="33"/>
  <c r="I98" i="33"/>
  <c r="I97" i="33"/>
  <c r="I92" i="33"/>
  <c r="I87" i="33"/>
  <c r="H87" i="33"/>
  <c r="H83" i="33"/>
  <c r="H68" i="33"/>
  <c r="H67" i="33"/>
  <c r="H66" i="33"/>
  <c r="H65" i="33"/>
  <c r="H70" i="33" s="1"/>
  <c r="I52" i="33"/>
  <c r="I54" i="33" s="1"/>
  <c r="I60" i="33" s="1"/>
  <c r="I51" i="33"/>
  <c r="H48" i="33"/>
  <c r="H35" i="33"/>
  <c r="H37" i="33" s="1"/>
  <c r="I28" i="33"/>
  <c r="I26" i="33"/>
  <c r="I25" i="33"/>
  <c r="J47" i="31"/>
  <c r="J46" i="31"/>
  <c r="J45" i="31"/>
  <c r="J44" i="31"/>
  <c r="J43" i="31"/>
  <c r="J42" i="31"/>
  <c r="J41" i="31"/>
  <c r="J40" i="31"/>
  <c r="J39" i="31"/>
  <c r="J38" i="31"/>
  <c r="J37" i="31"/>
  <c r="J36" i="31"/>
  <c r="J35" i="31"/>
  <c r="J34" i="31"/>
  <c r="J33" i="31"/>
  <c r="J21" i="31"/>
  <c r="J20" i="31"/>
  <c r="J19" i="31"/>
  <c r="J18" i="31"/>
  <c r="J17" i="31"/>
  <c r="J16" i="31"/>
  <c r="J15" i="31"/>
  <c r="J14" i="31"/>
  <c r="J13" i="31"/>
  <c r="J12" i="31"/>
  <c r="J11" i="31"/>
  <c r="J10" i="31"/>
  <c r="J9" i="31"/>
  <c r="J8" i="31"/>
  <c r="J7" i="31"/>
  <c r="J6" i="31"/>
  <c r="K6" i="18" l="1"/>
  <c r="J6" i="18" s="1"/>
  <c r="K22" i="31"/>
  <c r="I30" i="33"/>
  <c r="I27" i="33"/>
  <c r="I29" i="33" s="1"/>
  <c r="K49" i="31" l="1"/>
  <c r="K5" i="18"/>
  <c r="J5" i="18" s="1"/>
  <c r="I31" i="33"/>
  <c r="I67" i="33" l="1"/>
  <c r="I65" i="33"/>
  <c r="B75" i="33"/>
  <c r="I68" i="33"/>
  <c r="I66" i="33"/>
  <c r="I126" i="33"/>
  <c r="I69" i="33"/>
  <c r="I36" i="33"/>
  <c r="I35" i="33"/>
  <c r="I37" i="33" s="1"/>
  <c r="I58" i="33" s="1"/>
  <c r="I40" i="33" l="1"/>
  <c r="I44" i="33"/>
  <c r="I46" i="33"/>
  <c r="I45" i="33"/>
  <c r="I70" i="33"/>
  <c r="I42" i="33"/>
  <c r="I43" i="33"/>
  <c r="I41" i="33"/>
  <c r="I47" i="33"/>
  <c r="F75" i="33" l="1"/>
  <c r="I128" i="33"/>
  <c r="I48" i="33"/>
  <c r="I59" i="33" s="1"/>
  <c r="I61" i="33" s="1"/>
  <c r="I127" i="33" l="1"/>
  <c r="D75" i="33"/>
  <c r="I75" i="33" s="1"/>
  <c r="I79" i="33" l="1"/>
  <c r="I81" i="33"/>
  <c r="I77" i="33"/>
  <c r="I82" i="33"/>
  <c r="I78" i="33"/>
  <c r="I80" i="33"/>
  <c r="I83" i="33" l="1"/>
  <c r="I91" i="33" s="1"/>
  <c r="I93" i="33" s="1"/>
  <c r="I129" i="33" s="1"/>
  <c r="I131" i="33" s="1"/>
  <c r="I105" i="33" l="1"/>
  <c r="I107" i="33" l="1"/>
  <c r="I118" i="33" s="1"/>
  <c r="I120" i="33" s="1"/>
  <c r="I111" i="33" l="1"/>
  <c r="I122" i="33"/>
  <c r="I110" i="33"/>
  <c r="I113" i="33" s="1"/>
  <c r="I132" i="33" s="1"/>
  <c r="I133" i="33" s="1"/>
  <c r="I134" i="33" s="1"/>
  <c r="I112" i="33"/>
  <c r="I52" i="20" l="1"/>
  <c r="I52" i="19"/>
  <c r="F6" i="28" l="1"/>
  <c r="F7" i="28"/>
  <c r="F8" i="28"/>
  <c r="F9" i="28"/>
  <c r="F10" i="28"/>
  <c r="F56" i="30" l="1"/>
  <c r="G56" i="30" s="1"/>
  <c r="F55" i="30"/>
  <c r="G55" i="30" s="1"/>
  <c r="F48" i="30"/>
  <c r="G48" i="30" s="1"/>
  <c r="F49" i="30"/>
  <c r="G49" i="30" s="1"/>
  <c r="F50" i="30"/>
  <c r="G50" i="30" s="1"/>
  <c r="F51" i="30"/>
  <c r="G51" i="30" s="1"/>
  <c r="F52" i="30"/>
  <c r="G52" i="30" s="1"/>
  <c r="F53" i="30"/>
  <c r="G53" i="30" s="1"/>
  <c r="F54" i="30"/>
  <c r="G54" i="30" s="1"/>
  <c r="F57" i="30"/>
  <c r="G57" i="30" s="1"/>
  <c r="F47" i="30"/>
  <c r="G47" i="30" s="1"/>
  <c r="G58" i="30" l="1"/>
  <c r="G59" i="30" s="1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5" i="30"/>
  <c r="G6" i="30"/>
  <c r="G7" i="30"/>
  <c r="G8" i="30"/>
  <c r="G9" i="30"/>
  <c r="G10" i="30"/>
  <c r="G4" i="30"/>
  <c r="I99" i="20" l="1"/>
  <c r="I99" i="19"/>
  <c r="G41" i="30"/>
  <c r="I25" i="20"/>
  <c r="I30" i="20" s="1"/>
  <c r="F4" i="28"/>
  <c r="F5" i="28"/>
  <c r="F11" i="28" s="1"/>
  <c r="B9" i="29"/>
  <c r="B8" i="29"/>
  <c r="D8" i="29" s="1"/>
  <c r="I25" i="19"/>
  <c r="I30" i="19" s="1"/>
  <c r="G42" i="30" l="1"/>
  <c r="F12" i="28"/>
  <c r="I97" i="20" l="1"/>
  <c r="I97" i="19"/>
  <c r="I98" i="19"/>
  <c r="I98" i="20"/>
  <c r="B127" i="20"/>
  <c r="B132" i="20"/>
  <c r="B130" i="20"/>
  <c r="B129" i="20"/>
  <c r="B128" i="20"/>
  <c r="B126" i="20"/>
  <c r="H115" i="20"/>
  <c r="H113" i="20"/>
  <c r="I87" i="20"/>
  <c r="I92" i="20" s="1"/>
  <c r="H87" i="20"/>
  <c r="H83" i="20"/>
  <c r="H67" i="20"/>
  <c r="H65" i="20"/>
  <c r="H66" i="20" s="1"/>
  <c r="H48" i="20"/>
  <c r="H35" i="20"/>
  <c r="H37" i="20" s="1"/>
  <c r="I27" i="20"/>
  <c r="I29" i="20" s="1"/>
  <c r="I26" i="20"/>
  <c r="I28" i="20" l="1"/>
  <c r="I31" i="20" s="1"/>
  <c r="H68" i="20"/>
  <c r="H70" i="20" s="1"/>
  <c r="I126" i="20" l="1"/>
  <c r="I35" i="20"/>
  <c r="I69" i="20"/>
  <c r="I36" i="20"/>
  <c r="I37" i="20" s="1"/>
  <c r="I47" i="20" s="1"/>
  <c r="I66" i="20"/>
  <c r="I65" i="20"/>
  <c r="I67" i="20"/>
  <c r="B75" i="20"/>
  <c r="I68" i="20"/>
  <c r="I70" i="20" l="1"/>
  <c r="I41" i="20"/>
  <c r="I42" i="20"/>
  <c r="I58" i="20"/>
  <c r="I45" i="20"/>
  <c r="I43" i="20"/>
  <c r="I46" i="20"/>
  <c r="I40" i="20"/>
  <c r="I44" i="20"/>
  <c r="I128" i="20"/>
  <c r="F75" i="20"/>
  <c r="I48" i="20" l="1"/>
  <c r="I59" i="20" s="1"/>
  <c r="I26" i="19"/>
  <c r="I28" i="19" s="1"/>
  <c r="I27" i="19"/>
  <c r="I29" i="19" s="1"/>
  <c r="H35" i="19"/>
  <c r="H37" i="19" s="1"/>
  <c r="H48" i="19"/>
  <c r="H65" i="19"/>
  <c r="H66" i="19" s="1"/>
  <c r="H67" i="19"/>
  <c r="H83" i="19"/>
  <c r="H87" i="19"/>
  <c r="I87" i="19"/>
  <c r="I92" i="19" s="1"/>
  <c r="H113" i="19"/>
  <c r="H115" i="19"/>
  <c r="B126" i="19"/>
  <c r="B127" i="19"/>
  <c r="B128" i="19"/>
  <c r="B129" i="19"/>
  <c r="B130" i="19"/>
  <c r="B132" i="19"/>
  <c r="H68" i="19" l="1"/>
  <c r="H70" i="19" s="1"/>
  <c r="I31" i="19"/>
  <c r="I35" i="19" l="1"/>
  <c r="B75" i="19"/>
  <c r="I66" i="19"/>
  <c r="I68" i="19"/>
  <c r="I67" i="19"/>
  <c r="I126" i="19"/>
  <c r="I36" i="19"/>
  <c r="I65" i="19"/>
  <c r="I69" i="19"/>
  <c r="I70" i="19" l="1"/>
  <c r="F75" i="19" s="1"/>
  <c r="I37" i="19"/>
  <c r="I41" i="19" s="1"/>
  <c r="I43" i="19" l="1"/>
  <c r="I128" i="19"/>
  <c r="I58" i="19"/>
  <c r="I44" i="19"/>
  <c r="I40" i="19"/>
  <c r="I45" i="19"/>
  <c r="I46" i="19"/>
  <c r="I47" i="19"/>
  <c r="I42" i="19"/>
  <c r="D9" i="29"/>
  <c r="C14" i="29" s="1"/>
  <c r="C13" i="29"/>
  <c r="E4" i="29"/>
  <c r="B14" i="29" s="1"/>
  <c r="E3" i="29"/>
  <c r="B13" i="29" s="1"/>
  <c r="I59" i="19" l="1"/>
  <c r="D13" i="29"/>
  <c r="D14" i="29"/>
  <c r="I51" i="19" l="1"/>
  <c r="I51" i="20"/>
  <c r="I54" i="20" l="1"/>
  <c r="I60" i="20" s="1"/>
  <c r="I61" i="20" s="1"/>
  <c r="D75" i="20" s="1"/>
  <c r="I75" i="20" s="1"/>
  <c r="I60" i="19"/>
  <c r="I61" i="19" s="1"/>
  <c r="I78" i="20" l="1"/>
  <c r="I127" i="20"/>
  <c r="I127" i="19"/>
  <c r="D75" i="19"/>
  <c r="I75" i="19" s="1"/>
  <c r="I77" i="19" s="1"/>
  <c r="I100" i="20"/>
  <c r="I81" i="20" l="1"/>
  <c r="I82" i="20"/>
  <c r="I80" i="20"/>
  <c r="I77" i="20"/>
  <c r="I79" i="20"/>
  <c r="I100" i="19"/>
  <c r="I130" i="19" s="1"/>
  <c r="I81" i="19"/>
  <c r="I80" i="19"/>
  <c r="I78" i="19"/>
  <c r="I82" i="19"/>
  <c r="I130" i="20"/>
  <c r="I79" i="19"/>
  <c r="I83" i="20" l="1"/>
  <c r="I91" i="20" s="1"/>
  <c r="I93" i="20" s="1"/>
  <c r="I129" i="20" s="1"/>
  <c r="I131" i="20" s="1"/>
  <c r="I105" i="20" s="1"/>
  <c r="I83" i="19"/>
  <c r="I91" i="19" s="1"/>
  <c r="I93" i="19" s="1"/>
  <c r="I129" i="19" s="1"/>
  <c r="I131" i="19" s="1"/>
  <c r="I105" i="19" s="1"/>
  <c r="I107" i="19" s="1"/>
  <c r="I118" i="19" s="1"/>
  <c r="I120" i="19" s="1"/>
  <c r="I111" i="19" s="1"/>
  <c r="I110" i="19" l="1"/>
  <c r="I112" i="19"/>
  <c r="I122" i="19"/>
  <c r="I107" i="20"/>
  <c r="I118" i="20" s="1"/>
  <c r="I120" i="20" s="1"/>
  <c r="I113" i="19" l="1"/>
  <c r="I132" i="19" s="1"/>
  <c r="I133" i="19" s="1"/>
  <c r="I112" i="20"/>
  <c r="I122" i="20"/>
  <c r="I110" i="20"/>
  <c r="I111" i="20"/>
  <c r="I113" i="20" l="1"/>
  <c r="I132" i="20" s="1"/>
  <c r="I133" i="20" s="1"/>
  <c r="H4" i="18" s="1"/>
  <c r="I4" i="18" s="1"/>
  <c r="H3" i="18" l="1"/>
  <c r="J3" i="18" l="1"/>
  <c r="I3" i="18"/>
  <c r="K3" i="18" l="1"/>
  <c r="J4" i="18"/>
  <c r="J9" i="18" s="1"/>
  <c r="K4" i="18" l="1"/>
  <c r="K10" i="18" s="1"/>
</calcChain>
</file>

<file path=xl/sharedStrings.xml><?xml version="1.0" encoding="utf-8"?>
<sst xmlns="http://schemas.openxmlformats.org/spreadsheetml/2006/main" count="5042" uniqueCount="1514">
  <si>
    <t>Custos Indiretos</t>
  </si>
  <si>
    <t>Lucro</t>
  </si>
  <si>
    <t>A</t>
  </si>
  <si>
    <t>B</t>
  </si>
  <si>
    <t>Adicional de Periculosidade</t>
  </si>
  <si>
    <t>C</t>
  </si>
  <si>
    <t>D</t>
  </si>
  <si>
    <t>E</t>
  </si>
  <si>
    <t>F</t>
  </si>
  <si>
    <t>G</t>
  </si>
  <si>
    <t>2.1</t>
  </si>
  <si>
    <t>2.2</t>
  </si>
  <si>
    <t>SESC ou SESI</t>
  </si>
  <si>
    <t>H</t>
  </si>
  <si>
    <t>2.3</t>
  </si>
  <si>
    <t>Benefícios Mensais e Diários</t>
  </si>
  <si>
    <t>Incidência do FGTS sobre o Aviso Prévio Indenizado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</si>
  <si>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</si>
  <si>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</si>
  <si>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</si>
  <si>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</si>
  <si>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</si>
  <si>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</si>
  <si>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</si>
  <si>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Produto</t>
  </si>
  <si>
    <t>Preço Unitário</t>
  </si>
  <si>
    <t>Total Anual</t>
  </si>
  <si>
    <t>Total Geral Anual</t>
  </si>
  <si>
    <t>Parcela Mensal do Uniforme</t>
  </si>
  <si>
    <t>ITEM</t>
  </si>
  <si>
    <t>QTD DE POSTO</t>
  </si>
  <si>
    <t>VALOR MENSAL POR POSTO</t>
  </si>
  <si>
    <t>Tipo de Serviço</t>
  </si>
  <si>
    <t>Unidade de Medida</t>
  </si>
  <si>
    <t>Mão de obra</t>
  </si>
  <si>
    <t>Mão de obra vinculada à execução contratual</t>
  </si>
  <si>
    <t>Classificação Brasileira de Ocupações (CBO)</t>
  </si>
  <si>
    <t>DESCRIÇÃO/
ESPECIFICAÇÃO</t>
  </si>
  <si>
    <t>UNIDADE</t>
  </si>
  <si>
    <t>Posto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</si>
  <si>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</si>
  <si>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</si>
  <si>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</si>
  <si>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</si>
  <si>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</si>
  <si>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</si>
  <si>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Quantidade total a contratar de Funcionários</t>
  </si>
  <si>
    <t>1. MÓDULOS</t>
  </si>
  <si>
    <t>Dados para composição dos custos referentes à mão-de-obra</t>
  </si>
  <si>
    <t>Tipo de serviço (mesmo serviço com características distintas)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</si>
  <si>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</si>
  <si>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</si>
  <si>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</si>
  <si>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</si>
  <si>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</si>
  <si>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</si>
  <si>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</si>
  <si>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</si>
  <si>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Insalubridade</t>
  </si>
  <si>
    <t xml:space="preserve">Intervalo Intrajornada </t>
  </si>
  <si>
    <t xml:space="preserve">DSR/Intervalo Intrajornada </t>
  </si>
  <si>
    <t>TOTAL DO MÓDULO 1</t>
  </si>
  <si>
    <t>MÓDULO 2 – ENCARGOS E BENEFÍCIOS ANUAIS, MENSAIS E DIÁRIOS</t>
  </si>
  <si>
    <t>Submódulo 2.1 - 13º Salário, 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</si>
  <si>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</si>
  <si>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</si>
  <si>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</si>
  <si>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</si>
  <si>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</si>
  <si>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</si>
  <si>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</si>
  <si>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</si>
  <si>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</si>
  <si>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</si>
  <si>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</si>
  <si>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</si>
  <si>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</si>
  <si>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</si>
  <si>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13º Salário, Férias e Adicional de Férias</t>
  </si>
  <si>
    <t>GPS, FGTS e Outras Contribuições</t>
  </si>
  <si>
    <t>TOTAL DO MÓDULO 2</t>
  </si>
  <si>
    <t>MÓDULO 3 – PROVISÃO PARA RESCISÃO</t>
  </si>
  <si>
    <t>PROVISÃO PARA RESCISÃO</t>
  </si>
  <si>
    <t>Incidência de GPS, FGTS e outras contribuições sobre o Aviso Prévio Trabalhado</t>
  </si>
  <si>
    <t>TOTAL DO MÓDULO 3</t>
  </si>
  <si>
    <t>MÓDULO 4 – CUSTO DE REPOSIÇÃO DO PROFISSIONAL AUSENTE</t>
  </si>
  <si>
    <t>TOTAL SUBMÓDULO 4.1</t>
  </si>
  <si>
    <t>Intervalo para Repouso ou Alimentação</t>
  </si>
  <si>
    <t>TOTAL SUBMÓDULO 4.2</t>
  </si>
  <si>
    <t>QUADRO-RESUMO DO MÓDULO 4 - CUSTO DE REPOSIÇÃO DO PROFISSIONAL AUSENTE</t>
  </si>
  <si>
    <t>TOTAL DO MÓDULO 4</t>
  </si>
  <si>
    <t>MÓDULO 5 – INSUMOS DIVERSOS</t>
  </si>
  <si>
    <t>INSUMOS DIVERSOS</t>
  </si>
  <si>
    <t xml:space="preserve">Uniformes </t>
  </si>
  <si>
    <t>TOTAL DO MÓDULO 5</t>
  </si>
  <si>
    <t>MÓDULO 6 – CUSTOS INDIRETOS, TRIBUTOS E LUCRO</t>
  </si>
  <si>
    <t>CUSTOS INDIRETOS, TRIBUTOS E LUCRO</t>
  </si>
  <si>
    <t>TRIBUTOS</t>
  </si>
  <si>
    <t>C.1</t>
  </si>
  <si>
    <t>C.2</t>
  </si>
  <si>
    <t>C.3</t>
  </si>
  <si>
    <t>TOTAL DO MÓDULO 6</t>
  </si>
  <si>
    <t>a)</t>
  </si>
  <si>
    <t>Tributos % = To = .................................................................................................................................................................................................</t>
  </si>
  <si>
    <t>b)</t>
  </si>
  <si>
    <t>(Total dos Módulos 1, 2, 3, 4 e 5+ Custos indiretos + lucro)= Po = ........................................................................................................................................................</t>
  </si>
  <si>
    <t>c)</t>
  </si>
  <si>
    <t>Po / (1 - To) = P1 = ..............................................................................................................................................................................................................................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</si>
  <si>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</si>
  <si>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</si>
  <si>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</si>
  <si>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</si>
  <si>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</si>
  <si>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Quantidade de Postos</t>
  </si>
  <si>
    <t>TOTAL ANUAL POR POSTO</t>
  </si>
  <si>
    <t>Item</t>
  </si>
  <si>
    <t>Quant. Anual</t>
  </si>
  <si>
    <t>CBO</t>
  </si>
  <si>
    <t>PASSAGENS</t>
  </si>
  <si>
    <t>Categoria</t>
  </si>
  <si>
    <t>Vr. Passagem</t>
  </si>
  <si>
    <t>Dias Trab.</t>
  </si>
  <si>
    <t>Vales/dia</t>
  </si>
  <si>
    <t>Total</t>
  </si>
  <si>
    <t>DESCONTO DO VALE</t>
  </si>
  <si>
    <t>Desconto</t>
  </si>
  <si>
    <t>CUSTO DO VALE</t>
  </si>
  <si>
    <t>PASSAGEM</t>
  </si>
  <si>
    <t>DESCONTO</t>
  </si>
  <si>
    <t>TOTAL</t>
  </si>
  <si>
    <t>CATSER</t>
  </si>
  <si>
    <t xml:space="preserve">Nota 1: Os itens que contemplam o módulo 4 se referem ao custo dos dias trabalhados pelo repositor/substituto quando o empregado alocado na prestação do serviço estiver ausente, conforme as previsões estabelecidas na legislação. </t>
  </si>
  <si>
    <t>MÓD 1 =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</si>
  <si>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</si>
  <si>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</si>
  <si>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</si>
  <si>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Nota 1: Custos Indiretos, Lucro e Tributos por empregado.
Nota 2: O valor referente a tributos é obtido aplicando-se o percentual sobre o valor do faturamento.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</si>
  <si>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 ser desnecessárias quando se tratar de determinados serviços que prescindam da dedicação exclusiva dos trabalhadores da contratada para com a Administração.</t>
  </si>
  <si>
    <r>
      <t>13 (Décimo-terceiro) salário</t>
    </r>
    <r>
      <rPr>
        <sz val="12"/>
        <color indexed="10"/>
        <rFont val="Calibri"/>
        <family val="2"/>
      </rPr>
      <t xml:space="preserve"> </t>
    </r>
    <r>
      <rPr>
        <sz val="12"/>
        <color theme="1"/>
        <rFont val="Calibri"/>
        <family val="2"/>
        <scheme val="minor"/>
      </rPr>
      <t xml:space="preserve">- </t>
    </r>
    <r>
      <rPr>
        <sz val="12"/>
        <color rgb="FFFF0000"/>
        <rFont val="Calibri"/>
        <family val="2"/>
        <scheme val="minor"/>
      </rPr>
      <t>Obrigatória a cotação de 8,33% sobre o valor do Módulo 1 – Composição da Remuneração, conforme Anexo XII da IN 5/17</t>
    </r>
  </si>
  <si>
    <r>
      <t xml:space="preserve">Nota 1:  Como a planilha de custos e formação de preços é calculada mensalmente, provisiona-se proporcionalmente 1/12 (um doze avos) dos valores referentes à gratificação natalina, férias e adicional de férias.
</t>
    </r>
    <r>
      <rPr>
        <b/>
        <sz val="10"/>
        <color theme="4" tint="-0.249977111117893"/>
        <rFont val="Calibri"/>
        <family val="2"/>
        <scheme val="minor"/>
      </rPr>
      <t>Nota 2: As Férias e o  Adicional de Férias contidos no Submódulo 2.1 correspondem a 9,075% e 3,025%, respectivamente, do Módulo 1, em face do Anexo XII da IN nº 5/2017 exigir 12,10% no somatório de Férias + 1/3 de Férias (9,075% + 3,025%).</t>
    </r>
    <r>
      <rPr>
        <sz val="10"/>
        <rFont val="Calibri"/>
        <family val="2"/>
        <scheme val="minor"/>
      </rPr>
      <t xml:space="preserve">
</t>
    </r>
    <r>
      <rPr>
        <sz val="10"/>
        <color rgb="FFFF0000"/>
        <rFont val="Calibri"/>
        <family val="2"/>
        <scheme val="minor"/>
      </rPr>
      <t>Nota 3: Levando em consideração a vigência contratual inicial de 12 (doze) meses, a rubrica férias tem como objetivo principal suprir a necessidade do pagamento das férias remuneradas ao final do contrato de 12 meses. Esta rubrica, quando da prorrogação contratual, torna-se custo não renovável.</t>
    </r>
  </si>
  <si>
    <r>
      <t>RAT x FAP -</t>
    </r>
    <r>
      <rPr>
        <sz val="12"/>
        <color rgb="FFFF0000"/>
        <rFont val="Calibri"/>
        <family val="2"/>
        <scheme val="minor"/>
      </rPr>
      <t xml:space="preserve"> Cálculo do valor: % do RAT (Riscos Ambientais do Trabalho) x FAP (Fator Acidentário de Prevenção de cada empresa) - </t>
    </r>
    <r>
      <rPr>
        <b/>
        <sz val="12"/>
        <color rgb="FF0070C0"/>
        <rFont val="Calibri"/>
        <family val="2"/>
        <scheme val="minor"/>
      </rPr>
      <t>RAT=3% / FAP= 1%</t>
    </r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</si>
  <si>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2.1.</t>
  </si>
  <si>
    <r>
      <t xml:space="preserve">Aviso Prévio Indenizado - </t>
    </r>
    <r>
      <rPr>
        <sz val="12"/>
        <color rgb="FFFF0000"/>
        <rFont val="Calibri"/>
        <family val="2"/>
        <scheme val="minor"/>
      </rPr>
      <t>Cálculo do valor = [Rem/12 + 13º/12 + (Férias + 1/3 Férias)/12] x (30/30=1) x 5% de rotatividade anual - Os reflexos de 13º, F e 1/3F são referentes a 1 mês de APInd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theme="4"/>
        <rFont val="Calibri"/>
        <family val="2"/>
        <scheme val="minor"/>
      </rPr>
      <t>- Na prorrogação, poderão ser considerados 3 dias conforme Lei nº 12.506/2011, dependendo da análise do nº de ocorrências deste evento no período.</t>
    </r>
  </si>
  <si>
    <r>
      <t xml:space="preserve">Aviso Prévio Trabalhado - </t>
    </r>
    <r>
      <rPr>
        <sz val="12"/>
        <color rgb="FFFF0000"/>
        <rFont val="Calibri"/>
        <family val="2"/>
        <scheme val="minor"/>
      </rPr>
      <t xml:space="preserve">Cálculo do valor= [(Rem/30)x7]/12 meses do contratox100% dos empregados - ao final do contrato -  </t>
    </r>
    <r>
      <rPr>
        <sz val="12"/>
        <color rgb="FF0070C0"/>
        <rFont val="Calibri"/>
        <family val="2"/>
        <scheme val="minor"/>
      </rPr>
      <t>Na prorrogação, poderão ser considerados 3 dias conforme Lei nº 12.506/2011, dependendo da análise do nº de ocorrências deste evento no período.</t>
    </r>
  </si>
  <si>
    <r>
      <t xml:space="preserve">Multa do FGTS sobre o Aviso Prévio Trabalhado e sobre o Aviso Prévio Indenizado - </t>
    </r>
    <r>
      <rPr>
        <sz val="12"/>
        <color rgb="FFFF0000"/>
        <rFont val="Calibri"/>
        <family val="2"/>
        <scheme val="minor"/>
      </rPr>
      <t>Obrigatória a cotação de</t>
    </r>
    <r>
      <rPr>
        <sz val="12"/>
        <color rgb="FF0070C0"/>
        <rFont val="Calibri"/>
        <family val="2"/>
        <scheme val="minor"/>
      </rPr>
      <t xml:space="preserve"> 4%</t>
    </r>
    <r>
      <rPr>
        <sz val="12"/>
        <color rgb="FFFF0000"/>
        <rFont val="Calibri"/>
        <family val="2"/>
        <scheme val="minor"/>
      </rPr>
      <t xml:space="preserve"> sobre o valor do Módulo 1 – Composição da Remuneração, conforme Anexo XII da IN Seges nº 5/2017</t>
    </r>
  </si>
  <si>
    <r>
      <rPr>
        <b/>
        <sz val="10"/>
        <color rgb="FF0070C0"/>
        <rFont val="Calibri"/>
        <family val="2"/>
        <scheme val="minor"/>
      </rPr>
      <t>Base de cálculo para o Custo de Reposição do Profissional Ausente (substituto): BCCPA = MÓDULO 1 + MÓDULO 2 (-VA - VT) + MÓDULO 3</t>
    </r>
    <r>
      <rPr>
        <sz val="10"/>
        <rFont val="Calibri"/>
        <family val="2"/>
        <scheme val="minor"/>
      </rPr>
      <t xml:space="preserve"> -</t>
    </r>
    <r>
      <rPr>
        <sz val="10"/>
        <color rgb="FFFF0000"/>
        <rFont val="Calibri"/>
        <family val="2"/>
        <scheme val="minor"/>
      </rPr>
      <t xml:space="preserve"> exceto o Afastamento Maternidade, pois que a Rem e o 13º podem ser compensados pelo INSS,  e que tem cálculo diferenciado, conforme nele consta.</t>
    </r>
  </si>
  <si>
    <r>
      <rPr>
        <b/>
        <sz val="10"/>
        <color rgb="FF0070C0"/>
        <rFont val="Calibri"/>
        <family val="2"/>
        <scheme val="minor"/>
      </rPr>
      <t>MÓD 2</t>
    </r>
    <r>
      <rPr>
        <sz val="10"/>
        <color rgb="FF0070C0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(sem VA e VT)</t>
    </r>
    <r>
      <rPr>
        <sz val="10"/>
        <color rgb="FF0070C0"/>
        <rFont val="Calibri"/>
        <family val="2"/>
        <scheme val="minor"/>
      </rPr>
      <t xml:space="preserve"> =</t>
    </r>
  </si>
  <si>
    <t>MÓD 3=</t>
  </si>
  <si>
    <t>BCCPA=</t>
  </si>
  <si>
    <r>
      <rPr>
        <b/>
        <sz val="12"/>
        <color theme="1"/>
        <rFont val="Calibri"/>
        <family val="2"/>
        <scheme val="minor"/>
      </rPr>
      <t>Substituto na cobertura de Ausências Legais</t>
    </r>
    <r>
      <rPr>
        <sz val="12"/>
        <color theme="1"/>
        <rFont val="Calibri"/>
        <family val="2"/>
        <scheme val="minor"/>
      </rPr>
      <t xml:space="preserve">  - </t>
    </r>
    <r>
      <rPr>
        <sz val="12"/>
        <color rgb="FFFF0000"/>
        <rFont val="Calibri"/>
        <family val="2"/>
        <scheme val="minor"/>
      </rPr>
      <t>Cálculo do valor = [(</t>
    </r>
    <r>
      <rPr>
        <sz val="12"/>
        <color rgb="FF0070C0"/>
        <rFont val="Calibri"/>
        <family val="2"/>
        <scheme val="minor"/>
      </rPr>
      <t>BCCPA</t>
    </r>
    <r>
      <rPr>
        <sz val="12"/>
        <color rgb="FFFF0000"/>
        <rFont val="Calibri"/>
        <family val="2"/>
        <scheme val="minor"/>
      </rPr>
      <t>/30)x1dia]/12</t>
    </r>
  </si>
  <si>
    <r>
      <rPr>
        <b/>
        <sz val="12"/>
        <color theme="1"/>
        <rFont val="Calibri"/>
        <family val="2"/>
        <scheme val="minor"/>
      </rPr>
      <t>Substituto na cobertura de Licença Paternidade -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Cálculo do valor = {[(</t>
    </r>
    <r>
      <rPr>
        <sz val="12"/>
        <color rgb="FF0070C0"/>
        <rFont val="Calibri"/>
        <family val="2"/>
        <scheme val="minor"/>
      </rPr>
      <t>BCCPA</t>
    </r>
    <r>
      <rPr>
        <sz val="12"/>
        <color rgb="FFFF0000"/>
        <rFont val="Calibri"/>
        <family val="2"/>
        <scheme val="minor"/>
      </rPr>
      <t>/30)x5dias]/12}x1,5%</t>
    </r>
  </si>
  <si>
    <r>
      <rPr>
        <b/>
        <sz val="12"/>
        <color theme="1"/>
        <rFont val="Calibri"/>
        <family val="2"/>
        <scheme val="minor"/>
      </rPr>
      <t>Substituto na cobertura de Ausência por Acidente de Trabalho -</t>
    </r>
    <r>
      <rPr>
        <sz val="12"/>
        <color indexed="10"/>
        <rFont val="Calibri"/>
        <family val="2"/>
      </rPr>
      <t xml:space="preserve"> </t>
    </r>
    <r>
      <rPr>
        <sz val="12"/>
        <color rgb="FFFF0000"/>
        <rFont val="Calibri"/>
        <family val="2"/>
        <scheme val="minor"/>
      </rPr>
      <t>Cálculo do valor = [(</t>
    </r>
    <r>
      <rPr>
        <sz val="12"/>
        <color rgb="FF0070C0"/>
        <rFont val="Calibri"/>
        <family val="2"/>
        <scheme val="minor"/>
      </rPr>
      <t>BCCPA</t>
    </r>
    <r>
      <rPr>
        <sz val="12"/>
        <color rgb="FFFF0000"/>
        <rFont val="Calibri"/>
        <family val="2"/>
        <scheme val="minor"/>
      </rPr>
      <t>)/30x0,97 dias]/12</t>
    </r>
  </si>
  <si>
    <r>
      <rPr>
        <b/>
        <sz val="12"/>
        <color theme="1"/>
        <rFont val="Calibri"/>
        <family val="2"/>
        <scheme val="minor"/>
      </rPr>
      <t>Substituto na cobertura de Afastamento Maternidade -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Cálculo do valor = [((Férias + Férias / 3) + SUB2.2 x (Férias + Férias / 3)) x (4/12)] x 2% + [(FGTS x Rem + SUB 2.2 x 13º + SUB2.3 – VA – VT + MÓD3) x (4/12)] } x 2% 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rgb="FF0070C0"/>
        <rFont val="Calibri"/>
        <family val="2"/>
        <scheme val="minor"/>
      </rPr>
      <t>Não incide Contribuição Previdenciária Patronal (INSS + 3ªs entidades) sobre a Remuneração da empregada residente nos 4 meses de Afastamento, conforme Solução de Consulta Cosit/RFB nº 27/2023, publicada na pág. 20 da Seção 1 do DOU de 09/02/2023. A Remuneração e o 13º da empregada residente poderão ser compensados, por isso não constam da fórmula.</t>
    </r>
  </si>
  <si>
    <r>
      <rPr>
        <b/>
        <sz val="12"/>
        <color theme="1"/>
        <rFont val="Calibri"/>
        <family val="2"/>
        <scheme val="minor"/>
      </rPr>
      <t>Substituto na cobertura de Ausência por doença</t>
    </r>
    <r>
      <rPr>
        <sz val="12"/>
        <color theme="1"/>
        <rFont val="Calibri"/>
        <family val="2"/>
        <scheme val="minor"/>
      </rPr>
      <t xml:space="preserve"> - </t>
    </r>
    <r>
      <rPr>
        <sz val="12"/>
        <color rgb="FFFF0000"/>
        <rFont val="Calibri"/>
        <family val="2"/>
        <scheme val="minor"/>
      </rPr>
      <t>Cálculo do valor = [(</t>
    </r>
    <r>
      <rPr>
        <sz val="12"/>
        <color rgb="FF0070C0"/>
        <rFont val="Calibri"/>
        <family val="2"/>
        <scheme val="minor"/>
      </rPr>
      <t>BCCPA</t>
    </r>
    <r>
      <rPr>
        <sz val="12"/>
        <color rgb="FFFF0000"/>
        <rFont val="Calibri"/>
        <family val="2"/>
        <scheme val="minor"/>
      </rPr>
      <t>)/30)x3dias]/12</t>
    </r>
  </si>
  <si>
    <r>
      <rPr>
        <b/>
        <sz val="12"/>
        <color theme="1"/>
        <rFont val="Calibri"/>
        <family val="2"/>
        <scheme val="minor"/>
      </rPr>
      <t>Substituto na cobertura de Férias</t>
    </r>
    <r>
      <rPr>
        <sz val="12"/>
        <color indexed="8"/>
        <rFont val="Calibri"/>
        <family val="2"/>
      </rPr>
      <t xml:space="preserve"> </t>
    </r>
    <r>
      <rPr>
        <sz val="12"/>
        <color rgb="FFFF0000"/>
        <rFont val="Calibri"/>
        <family val="2"/>
        <scheme val="minor"/>
      </rPr>
      <t>- (1/11) . No segundo ano em diante o empregado trabalha 11 meses e tira férias. = 0,09090 ≈ 9,075% (75% de 12,10)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rgb="FF0070C0"/>
        <rFont val="Calibri"/>
        <family val="2"/>
        <scheme val="minor"/>
      </rPr>
      <t>É obrigatória a adoção da mesma fórmula deste item de custo, pois que na primeira prorrogação de 12 meses as Férias do 2.1.B deverão ser excluidas. Caso contrário, a contratada não disporá de recursos para pagar o substituto a partir da segunda Férias. Ver Acórdãos TCU n.ºs 158/2022 e 436/2022, ambos do Plenário.</t>
    </r>
  </si>
  <si>
    <t>Oficial Eletricista</t>
  </si>
  <si>
    <t>Oficial Bombeiro</t>
  </si>
  <si>
    <t>Teresina/PI</t>
  </si>
  <si>
    <t>SITRICOM PI000173/2023</t>
  </si>
  <si>
    <t>SITRICOM/2023</t>
  </si>
  <si>
    <r>
      <rPr>
        <sz val="12"/>
        <color indexed="8"/>
        <rFont val="Calibri"/>
        <family val="2"/>
      </rPr>
      <t>Férias e Adicional de Férias</t>
    </r>
    <r>
      <rPr>
        <sz val="12"/>
        <color theme="1"/>
        <rFont val="Calibri"/>
        <family val="2"/>
        <scheme val="minor"/>
      </rPr>
      <t xml:space="preserve"> -  </t>
    </r>
    <r>
      <rPr>
        <sz val="12"/>
        <color rgb="FFFF0000"/>
        <rFont val="Calibri"/>
        <family val="2"/>
        <scheme val="minor"/>
      </rPr>
      <t xml:space="preserve"> Obrigatória a cotação de 12,10% sobre o valor do Módulo 1 - Composição da Remuneração, conforme Anexo XII da IN 5/17 (Férias + Adicional = 12,10% = 9,075% + 3,025%). </t>
    </r>
    <r>
      <rPr>
        <sz val="12"/>
        <color rgb="FF0070C0"/>
        <rFont val="Calibri"/>
        <family val="2"/>
        <scheme val="minor"/>
      </rPr>
      <t xml:space="preserve"> Após os primeiros 12(doze) meses, s</t>
    </r>
    <r>
      <rPr>
        <sz val="12"/>
        <color theme="4" tint="-0.249977111117893"/>
        <rFont val="Calibri"/>
        <family val="2"/>
        <scheme val="minor"/>
      </rPr>
      <t>erá excluído o item Férias (9,075%) em cumprimento da Nota 3, permanecendo somente o Adicional de Férias (3,025%)</t>
    </r>
  </si>
  <si>
    <r>
      <rPr>
        <sz val="12"/>
        <color indexed="8"/>
        <rFont val="Calibri"/>
        <family val="2"/>
      </rPr>
      <t>Férias e Adicional de Férias</t>
    </r>
    <r>
      <rPr>
        <sz val="12"/>
        <color theme="1"/>
        <rFont val="Calibri"/>
        <family val="2"/>
        <scheme val="minor"/>
      </rPr>
      <t xml:space="preserve"> -  </t>
    </r>
    <r>
      <rPr>
        <sz val="12"/>
        <color rgb="FFFF0000"/>
        <rFont val="Calibri"/>
        <family val="2"/>
        <scheme val="minor"/>
      </rPr>
      <t xml:space="preserve"> Obrigatória a cotação de 12,10% sobre o valor do Módulo 1 - Composição da Remuneração, conforme Anexo XII da IN 5/17 (Férias + Adicional = 12,10% = 9,075% + 3,025%).  </t>
    </r>
    <r>
      <rPr>
        <sz val="12"/>
        <color theme="4" tint="-0.249977111117893"/>
        <rFont val="Calibri"/>
        <family val="2"/>
        <scheme val="minor"/>
      </rPr>
      <t>Após os primeiros 12(doze) meses, será excluído o item Férias (9,075%) em cumprimento da Nota 3, permanecendo somente o Adicional de Férias (3,025%)</t>
    </r>
  </si>
  <si>
    <t>5143-25</t>
  </si>
  <si>
    <t>Oficial Bombeiro (com pagamento de adicional de periculosidade - Teresina/PI) - CATSER: 1627</t>
  </si>
  <si>
    <t>Oficial Eletricista (com pagamento de adicional de periculosidade - Teresina/PI) - CATSER: 1627</t>
  </si>
  <si>
    <t>PLANILHA DE CUSTOS E FORMAÇÃO DE PREÇOS - SR/PF/PI</t>
  </si>
  <si>
    <t>1.1</t>
  </si>
  <si>
    <t>1.2</t>
  </si>
  <si>
    <t>MATERIAIS E EQUIPAMENTOS</t>
  </si>
  <si>
    <t>Itens</t>
  </si>
  <si>
    <t>Descrição</t>
  </si>
  <si>
    <t>Qte anual</t>
  </si>
  <si>
    <t>Valor proporcional por mês</t>
  </si>
  <si>
    <t>LUVA DE LÁTEX COM FORRO FLOCADO DE ALGODÃO, PUNHO COM VIROLA E PALMA ANTIDERRAPANTE</t>
  </si>
  <si>
    <t>LUVA DE COURO DE RASPA OU DE VAQUETA</t>
  </si>
  <si>
    <t>LUVA ISOLADA DE BORRACHA ADEQUADA AO NÍVEL DE TENSÃO</t>
  </si>
  <si>
    <t>LUVA COBERTURA PARA LUVA DE BORRACHA</t>
  </si>
  <si>
    <t>CINTO ABDOMINAL ELETRICISTA EM COURO COM TALABARTE</t>
  </si>
  <si>
    <t>ÓCULOS DE SEGURANÇA COM PROTEÇÃO LATERAL</t>
  </si>
  <si>
    <t>* Aqui a alteração dos valores unitários é livre.</t>
  </si>
  <si>
    <t>EPI's</t>
  </si>
  <si>
    <t>Desempenadeira 40 cm ou aproximadamente</t>
  </si>
  <si>
    <t>Multímetro digital profissional</t>
  </si>
  <si>
    <t>Caneta teste tensão</t>
  </si>
  <si>
    <t>Trena profissional fita métrica açõ inox trava 8 metros</t>
  </si>
  <si>
    <t>Jogo de ferramentas contendo aproximadamente 100 a 110 peças</t>
  </si>
  <si>
    <t>Alicate amperímetro digital 200ª</t>
  </si>
  <si>
    <t>Colher de pedreiro de 9.</t>
  </si>
  <si>
    <t>Vida Útil em meses</t>
  </si>
  <si>
    <t>Valor Unitário</t>
  </si>
  <si>
    <t>Jogo completo de brocas para aço, madeira e concreto</t>
  </si>
  <si>
    <t>Jogo de serra copo</t>
  </si>
  <si>
    <t>Arco de serra com jogo de serra</t>
  </si>
  <si>
    <t>Alicates de pressão 10 pol.</t>
  </si>
  <si>
    <t>Alicate universal com cabo isolado 8 polegadas</t>
  </si>
  <si>
    <t>Alicate de bico</t>
  </si>
  <si>
    <t>Alicate de corte diagonal 8 pol.</t>
  </si>
  <si>
    <t>Talhadeira</t>
  </si>
  <si>
    <t>Pé de cabra</t>
  </si>
  <si>
    <t>Jogo de tarraxas/cossinete ½ pol. a 4 pol.</t>
  </si>
  <si>
    <t>Alicate rebitador manual</t>
  </si>
  <si>
    <t>Estilete com jogo de lâminas</t>
  </si>
  <si>
    <t>Martelo tipo pena</t>
  </si>
  <si>
    <t>Martelo borracha</t>
  </si>
  <si>
    <t>Marreta 2 kg</t>
  </si>
  <si>
    <t>Martelo tipo unha</t>
  </si>
  <si>
    <t>Serrote</t>
  </si>
  <si>
    <t>Pá de bico com cabo de madeira</t>
  </si>
  <si>
    <t>Enxada com cabo de madeira</t>
  </si>
  <si>
    <t>Picareta com cabo de madeira</t>
  </si>
  <si>
    <t>Cavadeira comum e articulada com cabo de madeira</t>
  </si>
  <si>
    <t>Corda NR18 20m</t>
  </si>
  <si>
    <t>Parafusadeira e furadeira de impacto, com bateria, carregador, jogo completo de brocas, soquetes e ponteiras.</t>
  </si>
  <si>
    <t>Furadeira de impacto, concreto, alvenaria, madeira e metal c/ jogo completo de brocas.</t>
  </si>
  <si>
    <t>Escada articulável, dobrável multifuncional portáril, alumínio, altura aproximadamente de 4,4 a 5m.</t>
  </si>
  <si>
    <t>MÁSCARA RESPIRATÓRIA DESCARTÁVEL PFF2</t>
  </si>
  <si>
    <t>CAPACETE DE SEGURANÇA</t>
  </si>
  <si>
    <t>Lanterna de cabeça/capacete</t>
  </si>
  <si>
    <t>Espátula aço inox cago de madeira</t>
  </si>
  <si>
    <t>Carrinho de mão metal 55 litros, pneu com cãmara</t>
  </si>
  <si>
    <t>Nível alumínio, 3 bolhas, prumo, nível e 45º</t>
  </si>
  <si>
    <t>Mangueira trançada 1/2 transparente com 50m</t>
  </si>
  <si>
    <t>Unidade</t>
  </si>
  <si>
    <t>Par</t>
  </si>
  <si>
    <t>Valor Anual</t>
  </si>
  <si>
    <t>TOTAL DO CUSTO MENSAL COM EPI's</t>
  </si>
  <si>
    <t>PROTETOR INTRA-AURICULAR SILICONE COM ESTOJO</t>
  </si>
  <si>
    <t>FITA ZEBRADA DE ISOLAMENTO PRETA AMARELA 200M</t>
  </si>
  <si>
    <t>Valor Mês (12 meses)</t>
  </si>
  <si>
    <t>CONE PVC SINALIZAÇÃO SEGURANÇA BRANCO LARANJA 75cm</t>
  </si>
  <si>
    <t>UNIFORME OFICAL ELETRICISTA E BOMBEIRO</t>
  </si>
  <si>
    <t xml:space="preserve">Calça em tecido sarja ou microfibra com elastano e bolsos </t>
  </si>
  <si>
    <t>Camiseta de malha 100% algodão manga curta</t>
  </si>
  <si>
    <t>Meia de cor escura</t>
  </si>
  <si>
    <t>Cinto de nylon</t>
  </si>
  <si>
    <t>Chapéu para proteção solar</t>
  </si>
  <si>
    <t>Bata ou camisa manga longa em tecido oxford com bolso</t>
  </si>
  <si>
    <t>Bota de segurança bico pvc</t>
  </si>
  <si>
    <r>
      <rPr>
        <b/>
        <sz val="12"/>
        <color theme="1"/>
        <rFont val="Calibri"/>
        <family val="2"/>
        <scheme val="minor"/>
      </rPr>
      <t xml:space="preserve">PIS - </t>
    </r>
    <r>
      <rPr>
        <sz val="12"/>
        <color theme="1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 xml:space="preserve">(depende do regime de tributação)
</t>
    </r>
    <r>
      <rPr>
        <sz val="12"/>
        <color rgb="FF0070C0"/>
        <rFont val="Calibri"/>
        <family val="2"/>
        <scheme val="minor"/>
      </rPr>
      <t>Os licitantes optantes ou obrigados ao regime não cumulativo do PIS devem cotar a alíquota média, com demonstração</t>
    </r>
  </si>
  <si>
    <r>
      <rPr>
        <b/>
        <sz val="12"/>
        <color theme="1"/>
        <rFont val="Calibri"/>
        <family val="2"/>
        <scheme val="minor"/>
      </rPr>
      <t>COFINS</t>
    </r>
    <r>
      <rPr>
        <sz val="12"/>
        <color theme="1"/>
        <rFont val="Calibri"/>
        <family val="2"/>
        <scheme val="minor"/>
      </rPr>
      <t xml:space="preserve"> -</t>
    </r>
    <r>
      <rPr>
        <sz val="12"/>
        <color rgb="FFFF0000"/>
        <rFont val="Calibri"/>
        <family val="2"/>
        <scheme val="minor"/>
      </rPr>
      <t xml:space="preserve"> (depende do regime de tributação)</t>
    </r>
    <r>
      <rPr>
        <sz val="12"/>
        <color theme="1"/>
        <rFont val="Calibri"/>
        <family val="2"/>
        <scheme val="minor"/>
      </rPr>
      <t xml:space="preserve">
</t>
    </r>
    <r>
      <rPr>
        <sz val="12"/>
        <color rgb="FF0070C0"/>
        <rFont val="Calibri"/>
        <family val="2"/>
        <scheme val="minor"/>
      </rPr>
      <t>Os licitantes optantes ou obrigados ao regime não cumulativo da Cofins devem cotar a alíquota média, com demonstração</t>
    </r>
  </si>
  <si>
    <r>
      <rPr>
        <b/>
        <sz val="12"/>
        <color theme="1"/>
        <rFont val="Calibri"/>
        <family val="2"/>
        <scheme val="minor"/>
      </rPr>
      <t xml:space="preserve">ISS </t>
    </r>
    <r>
      <rPr>
        <b/>
        <sz val="12"/>
        <color rgb="FF0070C0"/>
        <rFont val="Calibri"/>
        <family val="2"/>
        <scheme val="minor"/>
      </rPr>
      <t>-</t>
    </r>
    <r>
      <rPr>
        <sz val="12"/>
        <color rgb="FF0070C0"/>
        <rFont val="Calibri"/>
        <family val="2"/>
        <scheme val="minor"/>
      </rPr>
      <t xml:space="preserve"> Conforme alíquota de Teresina/PI</t>
    </r>
  </si>
  <si>
    <t>MÉDIA MENSAL COM  MATERIAL E EQUIPAMENTOS 2 COLABORADORES</t>
  </si>
  <si>
    <t>MÉDIA MENSAL COM  EPI's 2 COLABORADORES</t>
  </si>
  <si>
    <t>Materiais e Ferramentas</t>
  </si>
  <si>
    <r>
      <t xml:space="preserve">Seguro de Vida - </t>
    </r>
    <r>
      <rPr>
        <sz val="12"/>
        <color rgb="FF0070C0"/>
        <rFont val="Calibri"/>
        <family val="2"/>
        <scheme val="minor"/>
      </rPr>
      <t>Cláusula Décima Sexta da CCT</t>
    </r>
  </si>
  <si>
    <r>
      <t xml:space="preserve">Auxílio Alimentação - </t>
    </r>
    <r>
      <rPr>
        <sz val="12"/>
        <color rgb="FF0070C0"/>
        <rFont val="Calibri"/>
        <family val="2"/>
        <scheme val="minor"/>
      </rPr>
      <t>Cláusula Terceira da CCT</t>
    </r>
    <r>
      <rPr>
        <sz val="12"/>
        <color theme="1"/>
        <rFont val="Calibri"/>
        <family val="2"/>
        <scheme val="minor"/>
      </rPr>
      <t xml:space="preserve"> -</t>
    </r>
    <r>
      <rPr>
        <sz val="12"/>
        <color rgb="FFFF0000"/>
        <rFont val="Calibri"/>
        <family val="2"/>
        <scheme val="minor"/>
      </rPr>
      <t xml:space="preserve"> Cálculo do valor = (22xVA)</t>
    </r>
  </si>
  <si>
    <r>
      <t xml:space="preserve">Transporte - </t>
    </r>
    <r>
      <rPr>
        <sz val="12"/>
        <color rgb="FF0070C0"/>
        <rFont val="Calibri"/>
        <family val="2"/>
        <scheme val="minor"/>
      </rPr>
      <t>Cláusula Décima quartaa da CCT</t>
    </r>
    <r>
      <rPr>
        <sz val="12"/>
        <color theme="1"/>
        <rFont val="Calibri"/>
        <family val="2"/>
        <scheme val="minor"/>
      </rPr>
      <t xml:space="preserve"> - </t>
    </r>
    <r>
      <rPr>
        <sz val="12"/>
        <color rgb="FFFF0000"/>
        <rFont val="Calibri"/>
        <family val="2"/>
        <scheme val="minor"/>
      </rPr>
      <t>Cálculo do valor: [(2xVTx22) – (6%xSB)]</t>
    </r>
  </si>
  <si>
    <r>
      <t xml:space="preserve"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
</t>
    </r>
    <r>
      <rPr>
        <sz val="10"/>
        <color rgb="FFFF0000"/>
        <rFont val="Calibri"/>
        <family val="2"/>
        <scheme val="minor"/>
      </rPr>
      <t>Tendo em vista que a CCT não estipula o valor de Auxílio Alimentação, a empresa poderá optar fornecer a refeição conforme o cardápio descrito da Concenção, ou repassar o valor estimado nesta planilha (CLÁUSULA DÉCIMA TERCEIRA).
É obrigatório a empresa fornecer seguro de vida aos colaboradores, devendo prever na planilha valor fixo mensal (CLÁUSULA DÉCIMA SEXTA).</t>
    </r>
  </si>
  <si>
    <r>
      <t xml:space="preserve">Adicional de Qualificação Profissional - </t>
    </r>
    <r>
      <rPr>
        <sz val="12"/>
        <color rgb="FFFF0000"/>
        <rFont val="Calibri"/>
        <family val="2"/>
        <scheme val="minor"/>
      </rPr>
      <t>Cláusula Décima Primeira da CCT</t>
    </r>
  </si>
  <si>
    <r>
      <t xml:space="preserve">Adicional de Qualificação Profissional -  </t>
    </r>
    <r>
      <rPr>
        <sz val="12"/>
        <color rgb="FFFF0000"/>
        <rFont val="Calibri"/>
        <family val="2"/>
        <scheme val="minor"/>
      </rPr>
      <t>Cláusula Décima Primeira da CCT</t>
    </r>
  </si>
  <si>
    <t>ANEXO IV – SERVIÇOS EVENTUAIS</t>
  </si>
  <si>
    <t>PLANILHA ESTIMATIVA DE CUSTOS – SERVIÇOS EVENTUAIS – SOB DEMANDA</t>
  </si>
  <si>
    <t>SINAPI/PI – OUTUBRO/2024</t>
  </si>
  <si>
    <t>PERCENTUAL DE BDI ESTIMADO: 23,53%</t>
  </si>
  <si>
    <t>ESTIMATIVA ANUAL - SR/PF/PI E DEPÓSITO</t>
  </si>
  <si>
    <t>FONTE</t>
  </si>
  <si>
    <t>CÓD.</t>
  </si>
  <si>
    <t>CATEGORIA</t>
  </si>
  <si>
    <t>UNID.</t>
  </si>
  <si>
    <t>VALOR UNIT.</t>
  </si>
  <si>
    <t>VALOR UNIT. C/ BDI</t>
  </si>
  <si>
    <t>QTDE DE HORAS ESTIMADAS</t>
  </si>
  <si>
    <t>VALOR TOTAL SEM BDI</t>
  </si>
  <si>
    <t>VALOR TOTAL COM BDI</t>
  </si>
  <si>
    <t>SINAPI</t>
  </si>
  <si>
    <t>7152-10</t>
  </si>
  <si>
    <t>Pedreiro</t>
  </si>
  <si>
    <t>Hora</t>
  </si>
  <si>
    <t>7170-20</t>
  </si>
  <si>
    <t>Ajudante de Pedreiro</t>
  </si>
  <si>
    <t>7164-05</t>
  </si>
  <si>
    <t>Gesseiro</t>
  </si>
  <si>
    <t>7163-05</t>
  </si>
  <si>
    <t>Vidraceiro</t>
  </si>
  <si>
    <t>7166-10</t>
  </si>
  <si>
    <t>Pintor</t>
  </si>
  <si>
    <t>Auxiliar de pintor</t>
  </si>
  <si>
    <t>7241-10</t>
  </si>
  <si>
    <t>Encanador ou Bombeiro Hidráulico</t>
  </si>
  <si>
    <t>7711-05</t>
  </si>
  <si>
    <t>Marceneiro</t>
  </si>
  <si>
    <t>7155-05</t>
  </si>
  <si>
    <t>Carpinteiro</t>
  </si>
  <si>
    <t>7243-15</t>
  </si>
  <si>
    <t>Soldador</t>
  </si>
  <si>
    <t>7244-40</t>
  </si>
  <si>
    <t>Serralheiro</t>
  </si>
  <si>
    <t>7156-10</t>
  </si>
  <si>
    <t>Eletricista</t>
  </si>
  <si>
    <t>3131-05</t>
  </si>
  <si>
    <t>Eletrotécnico</t>
  </si>
  <si>
    <t>Auxiliar de Serviços Gerais</t>
  </si>
  <si>
    <t>PRÓPRIA</t>
  </si>
  <si>
    <t>N/A</t>
  </si>
  <si>
    <t>9193-05</t>
  </si>
  <si>
    <t>Mecânico de Equipamentos de Academia*</t>
  </si>
  <si>
    <t>2142-05</t>
  </si>
  <si>
    <t>Engenheiro Civil</t>
  </si>
  <si>
    <t>TOTAL R$</t>
  </si>
  <si>
    <t>ESTIMATIVA ANUAL - DPF/PHB/PI</t>
  </si>
  <si>
    <t>TOTAL GERAL R$</t>
  </si>
  <si>
    <t>*Tendo em vista que não consta na cidade de Teresina/PI, valo fixo oficial para a categoria  Mecânico de Equipamentos de Academia (CBO 9193-05), foi elaborada planilha de custos de mão de obra para se obter o valor da hora trabalhada para o serviço. E, pelas rotinas e complexidade do serviço, ficou estabelecido o valor do salário mínimo nacional como o valor do salário básico na planilha anexa.</t>
  </si>
  <si>
    <r>
      <t xml:space="preserve">JUSTIFICATIVA: A presente planilha foi elaborada para se obter um custo de hora trabalhada para o </t>
    </r>
    <r>
      <rPr>
        <b/>
        <u/>
        <sz val="10"/>
        <color rgb="FFFF0000"/>
        <rFont val="Arial"/>
        <family val="2"/>
      </rPr>
      <t>Mecânico de Equipamentos de Academia (CBO 9193-05)</t>
    </r>
    <r>
      <rPr>
        <b/>
        <sz val="10"/>
        <color rgb="FFFF0000"/>
        <rFont val="Arial"/>
        <family val="2"/>
      </rPr>
      <t xml:space="preserve">. Tendo em vista que não consta na cidade de Teresina/PI, valo fixo oficial para a categoria. Ficando estipulado na planilha o salário básico o </t>
    </r>
    <r>
      <rPr>
        <b/>
        <u/>
        <sz val="10"/>
        <color rgb="FFFF0000"/>
        <rFont val="Arial"/>
        <family val="2"/>
      </rPr>
      <t>salário mínimo nacional.</t>
    </r>
  </si>
  <si>
    <t>Mecânico de Equipamentos de Academia</t>
  </si>
  <si>
    <t>Hora Trabalhada</t>
  </si>
  <si>
    <t>Mecânico de Equipoamentos de Academia</t>
  </si>
  <si>
    <r>
      <t xml:space="preserve">Adicional de Qualificação Profissional -  </t>
    </r>
    <r>
      <rPr>
        <sz val="10"/>
        <color rgb="FFFF0000"/>
        <rFont val="Arial"/>
        <family val="2"/>
      </rPr>
      <t>Cláusula Décima Primeira da CCT</t>
    </r>
  </si>
  <si>
    <r>
      <t>13 (Décimo-terceiro) salário</t>
    </r>
    <r>
      <rPr>
        <sz val="10"/>
        <color indexed="10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- </t>
    </r>
    <r>
      <rPr>
        <sz val="10"/>
        <color rgb="FFFF0000"/>
        <rFont val="Arial"/>
        <family val="2"/>
      </rPr>
      <t>Obrigatória a cotação de 8,33% sobre o valor do Módulo 1 – Composição da Remuneração, conforme Anexo XII da IN 5/17</t>
    </r>
  </si>
  <si>
    <r>
      <rPr>
        <sz val="10"/>
        <color indexed="8"/>
        <rFont val="Arial"/>
        <family val="2"/>
      </rPr>
      <t>Férias e Adicional de Férias</t>
    </r>
    <r>
      <rPr>
        <sz val="10"/>
        <color theme="1"/>
        <rFont val="Arial"/>
        <family val="2"/>
      </rPr>
      <t xml:space="preserve"> -  </t>
    </r>
    <r>
      <rPr>
        <sz val="10"/>
        <color rgb="FFFF0000"/>
        <rFont val="Arial"/>
        <family val="2"/>
      </rPr>
      <t xml:space="preserve"> Pagamento da mão de obra por fato gerador</t>
    </r>
  </si>
  <si>
    <r>
      <t>RAT x FAP -</t>
    </r>
    <r>
      <rPr>
        <sz val="10"/>
        <color rgb="FFFF0000"/>
        <rFont val="Arial"/>
        <family val="2"/>
      </rPr>
      <t xml:space="preserve"> Cálculo do valor: % do RAT (Riscos Ambientais do Trabalho) x FAP (Fator Acidentário de Prevenção de cada empresa) - </t>
    </r>
    <r>
      <rPr>
        <b/>
        <sz val="10"/>
        <color rgb="FF0070C0"/>
        <rFont val="Arial"/>
        <family val="2"/>
      </rPr>
      <t>RAT=3% / FAP= 1%</t>
    </r>
  </si>
  <si>
    <r>
      <t xml:space="preserve">Transporte - </t>
    </r>
    <r>
      <rPr>
        <sz val="10"/>
        <color rgb="FF0070C0"/>
        <rFont val="Arial"/>
        <family val="2"/>
      </rPr>
      <t>Cláusula Décima quartaa da CCT</t>
    </r>
    <r>
      <rPr>
        <sz val="10"/>
        <color theme="1"/>
        <rFont val="Arial"/>
        <family val="2"/>
      </rPr>
      <t xml:space="preserve"> - </t>
    </r>
    <r>
      <rPr>
        <sz val="10"/>
        <color rgb="FFFF0000"/>
        <rFont val="Arial"/>
        <family val="2"/>
      </rPr>
      <t>Cálculo do valor: [(2xVTx22) – (6%xSB)]</t>
    </r>
  </si>
  <si>
    <r>
      <t xml:space="preserve">Auxílio Alimentação - </t>
    </r>
    <r>
      <rPr>
        <sz val="10"/>
        <color rgb="FF0070C0"/>
        <rFont val="Arial"/>
        <family val="2"/>
      </rPr>
      <t>Cláusula Terceira da CCT</t>
    </r>
    <r>
      <rPr>
        <sz val="10"/>
        <color theme="1"/>
        <rFont val="Arial"/>
        <family val="2"/>
      </rPr>
      <t xml:space="preserve"> -</t>
    </r>
    <r>
      <rPr>
        <sz val="10"/>
        <color rgb="FFFF0000"/>
        <rFont val="Arial"/>
        <family val="2"/>
      </rPr>
      <t xml:space="preserve"> Cálculo do valor = (22xVA)</t>
    </r>
  </si>
  <si>
    <r>
      <t xml:space="preserve">Seguro de Vida - </t>
    </r>
    <r>
      <rPr>
        <sz val="10"/>
        <color rgb="FF0070C0"/>
        <rFont val="Arial"/>
        <family val="2"/>
      </rPr>
      <t>Cláusula Décima Sexta da CCT</t>
    </r>
  </si>
  <si>
    <r>
      <t xml:space="preserve"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
</t>
    </r>
    <r>
      <rPr>
        <sz val="10"/>
        <color rgb="FFFF0000"/>
        <rFont val="Arial"/>
        <family val="2"/>
      </rPr>
      <t>Tendo em vista que a CCT não estipula o valor de Auxílio Alimentação, a empresa poderá optar fornecer a refeição conforme o cardápio descrito da Concenção, ou repassar o valor estimado nesta planilha (CLÁUSULA DÉCIMA TERCEIRA).
É obrigatório a empresa fornecer seguro de vida aos colaboradores, devendo prever na planilha valor fixo mensal (CLÁUSULA DÉCIMA SEXTA).</t>
    </r>
  </si>
  <si>
    <r>
      <t xml:space="preserve">Aviso Prévio Indenizado - </t>
    </r>
    <r>
      <rPr>
        <sz val="10"/>
        <color rgb="FFFF0000"/>
        <rFont val="Arial"/>
        <family val="2"/>
      </rPr>
      <t>Cálculo do valor = [Rem/12 + 13º/12 + (Férias + 1/3 Férias)/12] x (30/30=1) x 5% de rotatividade anual - Os reflexos de 13º, F e 1/3F são referentes a 1 mês de APInd</t>
    </r>
    <r>
      <rPr>
        <sz val="10"/>
        <color theme="1"/>
        <rFont val="Arial"/>
        <family val="2"/>
      </rPr>
      <t xml:space="preserve"> </t>
    </r>
    <r>
      <rPr>
        <sz val="10"/>
        <color theme="4"/>
        <rFont val="Arial"/>
        <family val="2"/>
      </rPr>
      <t>- Na prorrogação, poderão ser considerados 3 dias conforme Lei nº 12.506/2011, dependendo da análise do nº de ocorrências deste evento no período.</t>
    </r>
  </si>
  <si>
    <r>
      <t xml:space="preserve">Aviso Prévio Trabalhado - </t>
    </r>
    <r>
      <rPr>
        <sz val="10"/>
        <color rgb="FFFF0000"/>
        <rFont val="Arial"/>
        <family val="2"/>
      </rPr>
      <t xml:space="preserve">Cálculo do valor= [(Rem/30)x7]/12 meses do contratox100% dos empregados - ao final do contrato -  </t>
    </r>
    <r>
      <rPr>
        <sz val="10"/>
        <color rgb="FF0070C0"/>
        <rFont val="Arial"/>
        <family val="2"/>
      </rPr>
      <t>Na prorrogação, poderão ser considerados 3 dias conforme Lei nº 12.506/2011, dependendo da análise do nº de ocorrências deste evento no período.</t>
    </r>
  </si>
  <si>
    <r>
      <t xml:space="preserve">Multa do FGTS sobre o Aviso Prévio Trabalhado e sobre o Aviso Prévio Indenizado - </t>
    </r>
    <r>
      <rPr>
        <sz val="10"/>
        <color rgb="FFFF0000"/>
        <rFont val="Arial"/>
        <family val="2"/>
      </rPr>
      <t>Obrigatória a cotação de</t>
    </r>
    <r>
      <rPr>
        <sz val="10"/>
        <color rgb="FF0070C0"/>
        <rFont val="Arial"/>
        <family val="2"/>
      </rPr>
      <t xml:space="preserve"> 4%</t>
    </r>
    <r>
      <rPr>
        <sz val="10"/>
        <color rgb="FFFF0000"/>
        <rFont val="Arial"/>
        <family val="2"/>
      </rPr>
      <t xml:space="preserve"> sobre o valor do Módulo 1 – Composição da Remuneração, conforme Anexo XII da IN Seges nº 5/2017</t>
    </r>
  </si>
  <si>
    <r>
      <rPr>
        <b/>
        <sz val="10"/>
        <color rgb="FF0070C0"/>
        <rFont val="Arial"/>
        <family val="2"/>
      </rPr>
      <t>Base de cálculo para o Custo de Reposição do Profissional Ausente (substituto): BCCPA = MÓDULO 1 + MÓDULO 2 (-VA - VT) + MÓDULO 3</t>
    </r>
    <r>
      <rPr>
        <sz val="10"/>
        <rFont val="Arial"/>
        <family val="2"/>
      </rPr>
      <t xml:space="preserve"> -</t>
    </r>
    <r>
      <rPr>
        <sz val="10"/>
        <color rgb="FFFF0000"/>
        <rFont val="Arial"/>
        <family val="2"/>
      </rPr>
      <t xml:space="preserve"> exceto o Afastamento Maternidade, pois que a Rem e o 13º podem ser compensados pelo INSS,  e que tem cálculo diferenciado, conforme nele consta.</t>
    </r>
  </si>
  <si>
    <r>
      <rPr>
        <b/>
        <sz val="10"/>
        <color rgb="FF0070C0"/>
        <rFont val="Arial"/>
        <family val="2"/>
      </rPr>
      <t>MÓD 2</t>
    </r>
    <r>
      <rPr>
        <sz val="10"/>
        <color rgb="FF0070C0"/>
        <rFont val="Arial"/>
        <family val="2"/>
      </rPr>
      <t xml:space="preserve"> </t>
    </r>
    <r>
      <rPr>
        <sz val="10"/>
        <color rgb="FFFF0000"/>
        <rFont val="Arial"/>
        <family val="2"/>
      </rPr>
      <t>(sem VA e VT)</t>
    </r>
    <r>
      <rPr>
        <sz val="10"/>
        <color rgb="FF0070C0"/>
        <rFont val="Arial"/>
        <family val="2"/>
      </rPr>
      <t xml:space="preserve"> =</t>
    </r>
  </si>
  <si>
    <r>
      <rPr>
        <b/>
        <sz val="10"/>
        <color theme="1"/>
        <rFont val="Arial"/>
        <family val="2"/>
      </rPr>
      <t>Substituto na cobertura de Férias</t>
    </r>
    <r>
      <rPr>
        <sz val="10"/>
        <color indexed="8"/>
        <rFont val="Arial"/>
        <family val="2"/>
      </rPr>
      <t xml:space="preserve"> </t>
    </r>
    <r>
      <rPr>
        <sz val="10"/>
        <color rgb="FFFF0000"/>
        <rFont val="Arial"/>
        <family val="2"/>
      </rPr>
      <t>- (1/11) . No segundo ano em diante o empregado trabalha 11 meses e tira férias. = 0,09090 ≈ 9,075% (75% de 12,10)</t>
    </r>
    <r>
      <rPr>
        <sz val="10"/>
        <color theme="1"/>
        <rFont val="Arial"/>
        <family val="2"/>
      </rPr>
      <t xml:space="preserve">
</t>
    </r>
    <r>
      <rPr>
        <sz val="10"/>
        <color rgb="FF0070C0"/>
        <rFont val="Arial"/>
        <family val="2"/>
      </rPr>
      <t>É obrigatória a adoção da mesma fórmula deste item de custo, pois que na primeira prorrogação de 12 meses as Férias do 2.1.B deverão ser excluidas. Caso contrário, a contratada não disporá de recursos para pagar o substituto a partir da segunda Férias. Ver Acórdãos TCU n.ºs 158/2022 e 436/2022, ambos do Plenário.</t>
    </r>
  </si>
  <si>
    <r>
      <rPr>
        <b/>
        <sz val="10"/>
        <color theme="1"/>
        <rFont val="Arial"/>
        <family val="2"/>
      </rPr>
      <t>Substituto na cobertura de Ausências Legais</t>
    </r>
    <r>
      <rPr>
        <sz val="10"/>
        <color theme="1"/>
        <rFont val="Arial"/>
        <family val="2"/>
      </rPr>
      <t xml:space="preserve">  - </t>
    </r>
    <r>
      <rPr>
        <sz val="10"/>
        <color rgb="FFFF0000"/>
        <rFont val="Arial"/>
        <family val="2"/>
      </rPr>
      <t>Cálculo do valor = [(</t>
    </r>
    <r>
      <rPr>
        <sz val="10"/>
        <color rgb="FF0070C0"/>
        <rFont val="Arial"/>
        <family val="2"/>
      </rPr>
      <t>BCCPA</t>
    </r>
    <r>
      <rPr>
        <sz val="10"/>
        <color rgb="FFFF0000"/>
        <rFont val="Arial"/>
        <family val="2"/>
      </rPr>
      <t>/30)x1dia]/12</t>
    </r>
  </si>
  <si>
    <r>
      <rPr>
        <b/>
        <sz val="10"/>
        <color theme="1"/>
        <rFont val="Arial"/>
        <family val="2"/>
      </rPr>
      <t>Substituto na cobertura de Licença Paternidade -</t>
    </r>
    <r>
      <rPr>
        <sz val="10"/>
        <color theme="1"/>
        <rFont val="Arial"/>
        <family val="2"/>
      </rPr>
      <t xml:space="preserve"> </t>
    </r>
    <r>
      <rPr>
        <sz val="10"/>
        <color rgb="FFFF0000"/>
        <rFont val="Arial"/>
        <family val="2"/>
      </rPr>
      <t>Cálculo do valor = {[(</t>
    </r>
    <r>
      <rPr>
        <sz val="10"/>
        <color rgb="FF0070C0"/>
        <rFont val="Arial"/>
        <family val="2"/>
      </rPr>
      <t>BCCPA</t>
    </r>
    <r>
      <rPr>
        <sz val="10"/>
        <color rgb="FFFF0000"/>
        <rFont val="Arial"/>
        <family val="2"/>
      </rPr>
      <t>/30)x5dias]/12}x1,5%</t>
    </r>
  </si>
  <si>
    <r>
      <rPr>
        <b/>
        <sz val="10"/>
        <color theme="1"/>
        <rFont val="Arial"/>
        <family val="2"/>
      </rPr>
      <t>Substituto na cobertura de Ausência por Acidente de Trabalho -</t>
    </r>
    <r>
      <rPr>
        <sz val="10"/>
        <color indexed="10"/>
        <rFont val="Arial"/>
        <family val="2"/>
      </rPr>
      <t xml:space="preserve"> </t>
    </r>
    <r>
      <rPr>
        <sz val="10"/>
        <color rgb="FFFF0000"/>
        <rFont val="Arial"/>
        <family val="2"/>
      </rPr>
      <t>Cálculo do valor = [(</t>
    </r>
    <r>
      <rPr>
        <sz val="10"/>
        <color rgb="FF0070C0"/>
        <rFont val="Arial"/>
        <family val="2"/>
      </rPr>
      <t>BCCPA</t>
    </r>
    <r>
      <rPr>
        <sz val="10"/>
        <color rgb="FFFF0000"/>
        <rFont val="Arial"/>
        <family val="2"/>
      </rPr>
      <t>)/30x0,97 dias]/12</t>
    </r>
  </si>
  <si>
    <r>
      <rPr>
        <b/>
        <sz val="10"/>
        <color theme="1"/>
        <rFont val="Arial"/>
        <family val="2"/>
      </rPr>
      <t>Substituto na cobertura de Afastamento Maternidade -</t>
    </r>
    <r>
      <rPr>
        <sz val="10"/>
        <color theme="1"/>
        <rFont val="Arial"/>
        <family val="2"/>
      </rPr>
      <t xml:space="preserve"> </t>
    </r>
    <r>
      <rPr>
        <sz val="10"/>
        <color rgb="FFFF0000"/>
        <rFont val="Arial"/>
        <family val="2"/>
      </rPr>
      <t xml:space="preserve">Cálculo do valor = [((Férias + Férias / 3) + SUB2.2 x (Férias + Férias / 3)) x (4/12)] x 2% + [(FGTS x Rem + SUB 2.2 x 13º + SUB2.3 – VA – VT + MÓD3) x (4/12)] } x 2% </t>
    </r>
    <r>
      <rPr>
        <sz val="10"/>
        <color theme="1"/>
        <rFont val="Arial"/>
        <family val="2"/>
      </rPr>
      <t xml:space="preserve">
</t>
    </r>
    <r>
      <rPr>
        <sz val="10"/>
        <color rgb="FF0070C0"/>
        <rFont val="Arial"/>
        <family val="2"/>
      </rPr>
      <t>Não incide Contribuição Previdenciária Patronal (INSS + 3ªs entidades) sobre a Remuneração da empregada residente nos 4 meses de Afastamento, conforme Solução de Consulta Cosit/RFB nº 27/2023, publicada na pág. 20 da Seção 1 do DOU de 09/02/2023. A Remuneração e o 13º da empregada residente poderão ser compensados, por isso não constam da fórmula.</t>
    </r>
  </si>
  <si>
    <r>
      <rPr>
        <b/>
        <sz val="10"/>
        <color theme="1"/>
        <rFont val="Arial"/>
        <family val="2"/>
      </rPr>
      <t>Substituto na cobertura de Ausência por doença</t>
    </r>
    <r>
      <rPr>
        <sz val="10"/>
        <color theme="1"/>
        <rFont val="Arial"/>
        <family val="2"/>
      </rPr>
      <t xml:space="preserve"> - </t>
    </r>
    <r>
      <rPr>
        <sz val="10"/>
        <color rgb="FFFF0000"/>
        <rFont val="Arial"/>
        <family val="2"/>
      </rPr>
      <t>Cálculo do valor = [(</t>
    </r>
    <r>
      <rPr>
        <sz val="10"/>
        <color rgb="FF0070C0"/>
        <rFont val="Arial"/>
        <family val="2"/>
      </rPr>
      <t>BCCPA</t>
    </r>
    <r>
      <rPr>
        <sz val="10"/>
        <color rgb="FFFF0000"/>
        <rFont val="Arial"/>
        <family val="2"/>
      </rPr>
      <t>)/30)x3dias]/12</t>
    </r>
  </si>
  <si>
    <r>
      <t xml:space="preserve">Uniformes </t>
    </r>
    <r>
      <rPr>
        <sz val="10"/>
        <color rgb="FFFF0000"/>
        <rFont val="Arial"/>
        <family val="2"/>
      </rPr>
      <t>- Foi utilizado o preço unitário mensal da mão de obra fixa</t>
    </r>
  </si>
  <si>
    <r>
      <t xml:space="preserve">Materiais e Ferramentas </t>
    </r>
    <r>
      <rPr>
        <sz val="10"/>
        <color rgb="FFFF0000"/>
        <rFont val="Arial"/>
        <family val="2"/>
      </rPr>
      <t>- Foi utilizado o preço unitário mensal da mão de obra fixa</t>
    </r>
  </si>
  <si>
    <r>
      <t xml:space="preserve">EPI's </t>
    </r>
    <r>
      <rPr>
        <sz val="10"/>
        <color rgb="FFFF0000"/>
        <rFont val="Arial"/>
        <family val="2"/>
      </rPr>
      <t>- Foi utilizado o preço unitário mensal da mão de obra fixa</t>
    </r>
  </si>
  <si>
    <r>
      <rPr>
        <b/>
        <sz val="10"/>
        <color theme="1"/>
        <rFont val="Arial"/>
        <family val="2"/>
      </rPr>
      <t xml:space="preserve">PIS - </t>
    </r>
    <r>
      <rPr>
        <sz val="10"/>
        <color theme="1"/>
        <rFont val="Arial"/>
        <family val="2"/>
      </rPr>
      <t xml:space="preserve"> </t>
    </r>
    <r>
      <rPr>
        <sz val="10"/>
        <color rgb="FFFF0000"/>
        <rFont val="Arial"/>
        <family val="2"/>
      </rPr>
      <t xml:space="preserve">(depende do regime de tributação)
</t>
    </r>
    <r>
      <rPr>
        <sz val="10"/>
        <color rgb="FF0070C0"/>
        <rFont val="Arial"/>
        <family val="2"/>
      </rPr>
      <t>Os licitantes optantes ou obrigados ao regime não cumulativo do PIS devem cotar a alíquota média, com demonstração</t>
    </r>
  </si>
  <si>
    <r>
      <rPr>
        <b/>
        <sz val="10"/>
        <color theme="1"/>
        <rFont val="Arial"/>
        <family val="2"/>
      </rPr>
      <t>COFINS</t>
    </r>
    <r>
      <rPr>
        <sz val="10"/>
        <color theme="1"/>
        <rFont val="Arial"/>
        <family val="2"/>
      </rPr>
      <t xml:space="preserve"> -</t>
    </r>
    <r>
      <rPr>
        <sz val="10"/>
        <color rgb="FFFF0000"/>
        <rFont val="Arial"/>
        <family val="2"/>
      </rPr>
      <t xml:space="preserve"> (depende do regime de tributação)</t>
    </r>
    <r>
      <rPr>
        <sz val="10"/>
        <color theme="1"/>
        <rFont val="Arial"/>
        <family val="2"/>
      </rPr>
      <t xml:space="preserve">
</t>
    </r>
    <r>
      <rPr>
        <sz val="10"/>
        <color rgb="FF0070C0"/>
        <rFont val="Arial"/>
        <family val="2"/>
      </rPr>
      <t>Os licitantes optantes ou obrigados ao regime não cumulativo da Cofins devem cotar a alíquota média, com demonstração</t>
    </r>
  </si>
  <si>
    <r>
      <rPr>
        <b/>
        <sz val="10"/>
        <color theme="1"/>
        <rFont val="Arial"/>
        <family val="2"/>
      </rPr>
      <t xml:space="preserve">ISS </t>
    </r>
    <r>
      <rPr>
        <b/>
        <sz val="10"/>
        <color rgb="FF0070C0"/>
        <rFont val="Arial"/>
        <family val="2"/>
      </rPr>
      <t>-</t>
    </r>
    <r>
      <rPr>
        <sz val="10"/>
        <color rgb="FF0070C0"/>
        <rFont val="Arial"/>
        <family val="2"/>
      </rPr>
      <t xml:space="preserve"> Conforme alíquota de Teresina/PI</t>
    </r>
  </si>
  <si>
    <r>
      <t>CUSTO DA HORA TRABALHADA -</t>
    </r>
    <r>
      <rPr>
        <b/>
        <sz val="10"/>
        <color rgb="FFFF0000"/>
        <rFont val="Arial"/>
        <family val="2"/>
      </rPr>
      <t xml:space="preserve"> Cálculo: PREÇO TOTAL DO EMPREGADO/220h</t>
    </r>
  </si>
  <si>
    <t>RELAÇÃO DE PEÇAS E MATERIAIS (ESTIMATIVA ANUAL) -SR/PF/PI e Depósito de Veículos</t>
  </si>
  <si>
    <t>Planilha estimativa de materiais e insumos</t>
  </si>
  <si>
    <t>1 - MATERIAIS DE CONSTRUÇÃO CIVIL</t>
  </si>
  <si>
    <t>CÓDIGO</t>
  </si>
  <si>
    <t>DESCRIÇÃO</t>
  </si>
  <si>
    <t>QUANTIDADE</t>
  </si>
  <si>
    <t>VALOR UNITÁRIO R$</t>
  </si>
  <si>
    <t>VALOR TOTAL R$</t>
  </si>
  <si>
    <t>ADESIVO ESTRUTURAL A BASE DE RESINA EPOXI PARA INJECAO EM TRINCAS, BICOMPONENTE, BAIXA VISCOSIDADE</t>
  </si>
  <si>
    <t>KG</t>
  </si>
  <si>
    <t>DILUENTE A BASE DE AGUARRAS</t>
  </si>
  <si>
    <t>L</t>
  </si>
  <si>
    <t>1.3</t>
  </si>
  <si>
    <t>ACABAMENTO SIMPLES/CONVENCIONAL PARA FORRO PVC, TIPO "U" OU "C", COR BRANCA, COMPRIMENTO 6 M</t>
  </si>
  <si>
    <t>M</t>
  </si>
  <si>
    <t>1.4</t>
  </si>
  <si>
    <t>ACIDO MURIATICO, DILUICAO 10% A 12% PARA USO EM LIMPEZA</t>
  </si>
  <si>
    <t>1.5</t>
  </si>
  <si>
    <t>AREIA FINA - POSTO JAZIDA/FORNECEDOR (RETIRADO NA JAZIDA, SEM TRANSPORTE)</t>
  </si>
  <si>
    <t>M³</t>
  </si>
  <si>
    <t>1.6</t>
  </si>
  <si>
    <t>AREIA MEDIA - POSTO JAZIDA/FORNECEDOR (RETIRADO NA JAZIDA, SEM TRANSPORTE)</t>
  </si>
  <si>
    <t>1.7</t>
  </si>
  <si>
    <t>ARGAMASSA COLANTE AC II</t>
  </si>
  <si>
    <t>1.8</t>
  </si>
  <si>
    <t>ARGAMASSA COLANTE TIPO AC III</t>
  </si>
  <si>
    <t>1.9</t>
  </si>
  <si>
    <t>ARGAMASSA COLANTE AC I PARA CERAMICAS</t>
  </si>
  <si>
    <t>1.10</t>
  </si>
  <si>
    <t>ARGAMASSA POLIMERICA IMPERMEABILIZANTE SEMIFLEXIVEL, BICOMPONENTE (MEMBRANA IMPERMEABILIZANTE ACRILICA)</t>
  </si>
  <si>
    <t>1.11</t>
  </si>
  <si>
    <t>ARGAMASSA COLANTE TIPO AC III E</t>
  </si>
  <si>
    <t>1.12</t>
  </si>
  <si>
    <t>ARGAMASSA PISO SOBRE PISO</t>
  </si>
  <si>
    <t>1.13</t>
  </si>
  <si>
    <t>ACO CA-25, 10,0 MM, OU 12,5 MM, OU 16,0 MM, OU 20,0 MM, OU 25,0 MM, VERGALHAO</t>
  </si>
  <si>
    <t>1.14</t>
  </si>
  <si>
    <t>ACO CA-50, 10,0 MM, VERGALHAO</t>
  </si>
  <si>
    <t>1.15</t>
  </si>
  <si>
    <t>ACO CA-50, 12,5 MM OU 16,0 MM, VERGALHAO</t>
  </si>
  <si>
    <t>1.16</t>
  </si>
  <si>
    <t>ACO CA-50, 20,0 MM OU 25,0 MM, VERGALHAO</t>
  </si>
  <si>
    <t>1.17</t>
  </si>
  <si>
    <t>ACO CA-50, 32,0 MM, VERGALHAO</t>
  </si>
  <si>
    <t>1.18</t>
  </si>
  <si>
    <t>ADITIVO ADESIVO LIQUIDO PARA ARGAMASSAS DE REVESTIMENTOS CIMENTICIOS</t>
  </si>
  <si>
    <t>1.19</t>
  </si>
  <si>
    <t>ADITIVO IMPERMEABILIZANTE DE PEGA ULTRA RÁPIDA</t>
  </si>
  <si>
    <t>1.20</t>
  </si>
  <si>
    <t>ADITIVO IMPERMEABILIZANTE DE PEGA NORMAL PARA ARGAMASSAS E CONCRETOS SEM ARMACAO, LIQUIDO E ISENTO DE CLORETOS</t>
  </si>
  <si>
    <t>1.21</t>
  </si>
  <si>
    <t>ADITIVO PLASTIFICANTE E ESTABILIZADOR PARA ARGAMASSAS DE ASSENTAMENTO E REBOCO, LIQUIDO E ISENTO DE CLORETOS</t>
  </si>
  <si>
    <t>1.22</t>
  </si>
  <si>
    <t>ARAME GALVANIZADO 12 BWG, D = 2,76 MM (0,048 KG/M) OU 14 BWG, D = 2,11 MM (0,026 KG/M)</t>
  </si>
  <si>
    <t>1.23</t>
  </si>
  <si>
    <t>ARAME GALVANIZADO 16 BWG, D = 1,65MM (0,0166 KG/M)</t>
  </si>
  <si>
    <t>1.24</t>
  </si>
  <si>
    <t>ARAME GALVANIZADO 18 BWG, D = 1,24MM (0,009 KG/M)</t>
  </si>
  <si>
    <t>1.25</t>
  </si>
  <si>
    <t>ARAME GALVANIZADO 6 BWG, D = 5,16 MM (0,157 KG/M), OU 8 BWG, D = 4,19 MM (0,101 KG/M), OU 10 BWG, D = 3,40 MM (0,0713 KG/M)</t>
  </si>
  <si>
    <t>1.26</t>
  </si>
  <si>
    <t>ARAME RECOZIDO 16 BWG, D = 1,65 MM (0,016 KG/M) OU 18 BWG, D = 1,25 MM (0,01 KG/M)</t>
  </si>
  <si>
    <t>1.27</t>
  </si>
  <si>
    <t>BANCADA/ BANCA EM GRANITO, POLIDO, TIPO ANDORINHA/ QUARTZ/ CASTELO/ CORUMBA OU OUTROS EQUIVALENTES DA REGIAO, COM CUBA INOX, FORMATO *120 X 60* CM, E= *2* CM</t>
  </si>
  <si>
    <t>UNID</t>
  </si>
  <si>
    <t>1.28</t>
  </si>
  <si>
    <t>BANCADA/ BANCA/ BALCAO/ TAMPO EM MARMORE BRANCO COMUM, POLIDO, LISO, ACABAMENTO RETO, E= *3* CM (SEM FUROS)</t>
  </si>
  <si>
    <t>M²</t>
  </si>
  <si>
    <t>1.29</t>
  </si>
  <si>
    <t>BARRA DE FERRO RETANGULAR, BARRA CHATA (QUALQUER DIMENSAO)</t>
  </si>
  <si>
    <t>1.30</t>
  </si>
  <si>
    <t>SILICONE ACETICO USO GERAL INCOLOR 280 G</t>
  </si>
  <si>
    <t>1.31</t>
  </si>
  <si>
    <t>BLOCO CERAMICO (ALVENARIA DE VEDACAO), 8 FUROS, DE 9 X 19 X 19 CM</t>
  </si>
  <si>
    <t>1.32</t>
  </si>
  <si>
    <t>BLOCO CERAMICO / TIJOLO VAZADO PARA ALVENARIA DE VEDACAO, 6 FUROS NA HORIZONTAL, 9 X 14 X 19 CM (L X A X C)</t>
  </si>
  <si>
    <t>1.33</t>
  </si>
  <si>
    <t>BLOCO CERAMICO (ALVENARIA DE VEDACAO), 8 FUROS, DE 9 X 19 X 29 CM</t>
  </si>
  <si>
    <t>1.34</t>
  </si>
  <si>
    <t>BATENTE/ PORTAL/ADUELA/ MARCO MACICO, E= *3* CM, L= *15* CM, *60 CM A 120* CM X *210* CM, EM CEDRINHO/ ANGELIM COMERCIAL/ EUCALIPTO/ CURUPIXA/ PEROBA/ CUMARU OU EQUIVALENTE DA REGIAO (NAO INCLUI ALIZARES)</t>
  </si>
  <si>
    <t>JG</t>
  </si>
  <si>
    <t>1.35</t>
  </si>
  <si>
    <t>CADEADO SIMPLES/COMUM, EM LATAO MACICO CROMADO, LARGURA DE 25 MM, HASTE DE ACO TEMPERADO, CEMENTADO (NAO LONGA), INCLUI 2 CHAVES</t>
  </si>
  <si>
    <t>1.36</t>
  </si>
  <si>
    <t>CADEADO SIMPLES, EM LATAO MACICO CROMADO, LARGURA DE 35 MM, HASTE DE ACO TEMPERADO, CEMENTADO (NAO LONGA), INCLUI 2 CHAVES</t>
  </si>
  <si>
    <t>1.37</t>
  </si>
  <si>
    <t>CADEADO SIMPLES, CORPO EM LATAO MACICO, COM LARGURA DE 50 MM E ALTURA DE APROX 40 MM, HASTE CEMENTADA EM ACO TEMPERADO COM DIAMETRO DE APROX 8,0 MM, INCLUINDO 2 CHAVES</t>
  </si>
  <si>
    <t>1.38</t>
  </si>
  <si>
    <t>CAIBRO NAO APARELHADO *7,5 X 7,5* CM, EM MACARANDUBA, ANGELIM OU EQUIVALENTE DA REGIAO - BRUTA</t>
  </si>
  <si>
    <t>1.39</t>
  </si>
  <si>
    <t>CAIBRO NAO APARELHADO *5 X 6* CM, EM MACARANDUBA, ANGELIM OU EQUIVALENTE DA REGIAO - BRUTA</t>
  </si>
  <si>
    <t>1.40</t>
  </si>
  <si>
    <t>CAIBRO NAO APARELHADO, *6 X 8* CM, EM MACARANDUBA, ANGELIM OU EQUIVALENTE DA REGIAO - BRUTA</t>
  </si>
  <si>
    <t>1.41</t>
  </si>
  <si>
    <t>CAL HIDRATADA PARA PINTURA</t>
  </si>
  <si>
    <t>1.42</t>
  </si>
  <si>
    <t>PRENDEDOR / TRAVA DE PORTA, MONTAGEM PISO / PORTA, EM LATAO / ZAMAC, CROMADO</t>
  </si>
  <si>
    <t>1.43</t>
  </si>
  <si>
    <t>CALHA MOLDURA AMERICANA DE CHAPA DE ACO GALVANIZADA NUM 26, CORTE 33 CM</t>
  </si>
  <si>
    <t>1.44</t>
  </si>
  <si>
    <t>CALHA PARA AGUA FURTADA DE CHAPA DE ACO GALVANIZADA NUM 26, CORTE 40 CM</t>
  </si>
  <si>
    <t>1.45</t>
  </si>
  <si>
    <t>CALHA PARA AGUA FURTADA DE CHAPA DE ACO GALVANIZADA NUM 26, CORTE 50 CM</t>
  </si>
  <si>
    <t>1.46</t>
  </si>
  <si>
    <t>PERFIL U / CANALETA DE ALUMINIO, DE ABAS IGUAIS, 1/2" (1,27 X 1,27 CM), PARA PORTA OU JANELA DE CORRER</t>
  </si>
  <si>
    <t>1.47</t>
  </si>
  <si>
    <t>PISO EM CERAMICA ESMALTADA EXTRA, PEI MAIOR OU IGUAL A 4, FORMATO MENOR OU IGUAL A 2025 CM2</t>
  </si>
  <si>
    <t>1.48</t>
  </si>
  <si>
    <t>CHAPA DE MDF BRANCO LISO 2 FACES, E = 15 MM, DE *2,75 X 1,85* M</t>
  </si>
  <si>
    <t>1.49</t>
  </si>
  <si>
    <t>CHAPA DE MDF BRANCO LISO 2 FACES, E = 18 MM, DE *2,75 X 1,85* M</t>
  </si>
  <si>
    <t>1.50</t>
  </si>
  <si>
    <t>CIMENTO PORTLAND COMPOSTO CP II-32</t>
  </si>
  <si>
    <t>1.51</t>
  </si>
  <si>
    <t>CIMENTO PORTLAND ESTRUTURAL BRANCO CPB</t>
  </si>
  <si>
    <t>1.52</t>
  </si>
  <si>
    <t>COLA A BASE DE RESINA SINTETICA PARA CHAPA DE LAMINADO MELAMINICO</t>
  </si>
  <si>
    <t>1.53</t>
  </si>
  <si>
    <t>COLA BRANCA BASE PVA</t>
  </si>
  <si>
    <t>1.54</t>
  </si>
  <si>
    <t>ADESIVO ACRILICO/COLA DE CONTATO</t>
  </si>
  <si>
    <t>1.55</t>
  </si>
  <si>
    <t>ELETRODO REVESTIDO AWS - E6013, DIAMETRO IGUAL A 2,50 MM</t>
  </si>
  <si>
    <t>1.56</t>
  </si>
  <si>
    <t>ELETRODO REVESTIDO AWS - E-6010, DIAMETRO IGUAL A 4,00 MM</t>
  </si>
  <si>
    <t>1.57</t>
  </si>
  <si>
    <t>ESPELHO CRISTAL E = 4 MM</t>
  </si>
  <si>
    <t>1.58</t>
  </si>
  <si>
    <t>FECHADURA PARA PORTA PIVOTANTE DE VIDRO TEMPERADO, EM ACO INOX COM ACABAMENTO CROMADO, RECORTE PADRAO SANTA MARINA, COM CILINDRO EM LATAO, INCLUINDO CHAVE TIPO CILINDRO</t>
  </si>
  <si>
    <t>1.59</t>
  </si>
  <si>
    <t>FECHADURA DE EMBUTIR PARA PORTA DE BANHEIRO, TIPO TRANQUETA, MAQUINA 40 MM, MACANETAS ALAVANCA E ROSETAS REDONDAS EM METAL CROMADO - NIVEL SEGURANCA MEDIO - COMPLETA</t>
  </si>
  <si>
    <t>CJ</t>
  </si>
  <si>
    <t>1.60</t>
  </si>
  <si>
    <t>FECHADURA DE EMBUTIR PARA PORTA EXTERNA / ENTRADA, MAQUINA 55 MM, COM CILINDRO, MACANETA ALAVANCA E ESPELHO EM METAL CROMADO - NIVEL SEGURANCA MEDIO - COMPLETA</t>
  </si>
  <si>
    <t>1.61</t>
  </si>
  <si>
    <t>FECHADURA DE EMBUTIR PARA PORTA INTERNA, TIPO GORGES (CHAVE GRANDE), MAQUINA 55 MM, MACANETAS ALAVANCA E ROSETAS REDONDAS EM METAL CROMADO - NIVEL SEGURANCA MEDIO - COMPLETA</t>
  </si>
  <si>
    <t>1.62</t>
  </si>
  <si>
    <t>FECHADURA DE SOBREPOR PARA PORTAO, COM CHAVE TETRA, CAIXA *100* MM, TRINCO LATERAL, EM LATAO OU ACO CROMADO, PINTADO - COMPLETA</t>
  </si>
  <si>
    <t>1.63</t>
  </si>
  <si>
    <t>FECHADURA ESPELHO PARA PORTA INTERNA, EM ACO INOX (MAQUINA, TESTA E CONTRA-TESTA) E EM ZAMAC (MACANETA, LINGUETA E TRINCOS) COM ACABAMENTO CROMADO, MAQUINA DE 40 MM, INCLUINDO CHAVE TIPO INTERNA</t>
  </si>
  <si>
    <t>1.64</t>
  </si>
  <si>
    <t>FECHADURA ESPELHO PARA PORTA DE BANHEIRO, EM ACO INOX (MAQUINA, TESTA E CONTRA-TESTA) E EM ZAMAC (MACANETA, LINGUETA E TRINCOS) COM ACABAMENTO CROMADO, MAQUINA DE 40 MM, INCLUINDO CHAVE TIPO TRANQUETA</t>
  </si>
  <si>
    <t>1.65</t>
  </si>
  <si>
    <t>FECHADURA BICO DE PAPAGAIO PARA PORTA DE CORRER EXTERNA, EM ACO INOX COM ACABAMENTO CROMADO, MAQUINA COM 45 MM, INCLUINDO CHAVE TIPO CILINDRO</t>
  </si>
  <si>
    <t>1.66</t>
  </si>
  <si>
    <t>FITA METALICA PERFURADA, L = *18* MM, ROLO DE 30 M, CARGA RECOMENDADA = *30* KGF</t>
  </si>
  <si>
    <t>1.67</t>
  </si>
  <si>
    <t>FUNDO ANTICORROSIVO PARA METAIS FERROSOS (ZARCAO)</t>
  </si>
  <si>
    <t>1.68</t>
  </si>
  <si>
    <t>FUNDO PREPARADOR ACRILICO BASE AGUA</t>
  </si>
  <si>
    <t>1.69</t>
  </si>
  <si>
    <t>FUNDO SINTETICO NIVELADOR BRANCO FOSCO PARA MADEIRA</t>
  </si>
  <si>
    <t>1.70</t>
  </si>
  <si>
    <t>GASOLINA COMUM</t>
  </si>
  <si>
    <t>1.71</t>
  </si>
  <si>
    <t>GESSO EM PO PARA REVESTIMENTOS/MOLDURAS/SANCAS</t>
  </si>
  <si>
    <t>1.72</t>
  </si>
  <si>
    <t>GRANITO PARA BANCADA, POLIDO, TIPO ANDORINHA/ QUARTZ/ CASTELO/ CORUMBA OU OUTROS EQUIVALENTES DA REGIAO, E= *2,5* CM</t>
  </si>
  <si>
    <t>1.73</t>
  </si>
  <si>
    <t>IMPERMEABILIZANTE FLEXIVEL BRANCO DE BASE ACRILICA PARA COBERTURAS</t>
  </si>
  <si>
    <t>1.74</t>
  </si>
  <si>
    <t>IMPERMEABILIZANTE INCOLOR PARA TRATAMENTO DE FACHADAS E TELHAS, BASE SILICONE</t>
  </si>
  <si>
    <t>1.75</t>
  </si>
  <si>
    <t>JUNTA PLASTICA DE DILATACAO PARA PISOS, COR CINZA, 10 X 4,5 MM (ALTURA X ESPESSURA)</t>
  </si>
  <si>
    <t>1.76</t>
  </si>
  <si>
    <t>JUNTA PLASTICA DE DILATACAO PARA PISOS, COR CINZA, 17 X 3 MM (ALTURA X ESPESSURA)</t>
  </si>
  <si>
    <t>1.77</t>
  </si>
  <si>
    <t>JUNTA PLASTICA DE DILATACAO PARA PISOS, COR CINZA, 27 X 3 MM (ALTURA X ESPESSURA)</t>
  </si>
  <si>
    <t>1.78</t>
  </si>
  <si>
    <t>GONZO DE SOBREPOR, EM LATAO / ZAMAC, PARA JANELA PIVOTANTE - INCLUI PARAFUSOS</t>
  </si>
  <si>
    <t>PAR</t>
  </si>
  <si>
    <t>1.79</t>
  </si>
  <si>
    <t>LIXA EM FOLHA PARA FERRO, NUMERO 150</t>
  </si>
  <si>
    <t>1.80</t>
  </si>
  <si>
    <t>LIXA EM FOLHA PARA PAREDE OU MADEIRA, NUMERO 120 (COR VERMELHA)</t>
  </si>
  <si>
    <t>1.81</t>
  </si>
  <si>
    <t>KIT PORTA PRONTA DE MADEIRA, FOLHA MEDIA (NBR 15930) DE 600 X 2100 MM OU 700 X 2100 MM, DE 35 MM A 40 MM DE ESPESSURA, NUCLEO SEMI-SOLIDO (SARRAFEADO), ESTRUTURA USINADA PARA FECHADURA, CAPA LISA EM HDF, ACABAMENTO MELAMINICO BRANCO (INCLUI MARCO, ALIZARES E DOBRADICAS)</t>
  </si>
  <si>
    <t>1.82</t>
  </si>
  <si>
    <t>KIT PORTA PRONTA DE MADEIRA, FOLHA MEDIA (NBR 15930) DE 600 X 2100 MM, DE 35 MM A 40 MM DE ESPESSURA, NUCLEO SEMI-SOLIDO (SARRAFEADO), ESTRUTURA USINADA PARA FECHADURA, CAPA LISA EM HDF, ACABAMENTO EM PRIMER PARA PINTURA (INCLUI MARCO, ALIZARES E DOBRADICAS)</t>
  </si>
  <si>
    <t>1.83</t>
  </si>
  <si>
    <t>KIT PORTA PRONTA DE MADEIRA, FOLHA MEDIA (NBR 15930) DE 700 X 2100 MM, DE 35 MM A 40 MM DE ESPESSURA, NUCLEO SEMI-SOLIDO (SARRAFEADO), ESTRUTURA USINADA PARA FECHADURA, CAPA LISA EM HDF, ACABAMENTO EM PRIMER PARA PINTURA (INCLUI MARCO, ALIZARES E DOBRADICAS)</t>
  </si>
  <si>
    <t>1.84</t>
  </si>
  <si>
    <t>KIT PORTA PRONTA DE MADEIRA, FOLHA MEDIA (NBR 15930) DE 800 X 2100 MM, DE 35 MM A 40 MM DE ESPESSURA, NUCLEO SEMI-SOLIDO (SARRAFEADO), ESTRUTURA USINADA PARA FECHADURA, CAPA LISA EM HDF, ACABAMENTO EM PRIMER PARA PINTURA (INCLUI MARCO, ALIZARES E DOBRADICAS</t>
  </si>
  <si>
    <t>1.85</t>
  </si>
  <si>
    <t>KIT PORTA PRONTA DE MADEIRA, FOLHA MEDIA (NBR 15930) DE 800 X 2100 MM, DE 35 MM A 40 MM DE ESPESSURA, NUCLEO SEMI-SOLIDO (SARRAFEADO), ESTRUTURA USINADA PARA FECHADURA, CAPA LISA EM HDF, ACABAMENTO MELAMINICO BRANCO (INCLUI MARCO, ALIZARES E DOBRADICAS)</t>
  </si>
  <si>
    <t>1.86</t>
  </si>
  <si>
    <t>KIT PORTA PRONTA DE MADEIRA, FOLHA MEDIA (NBR 15930) DE 900 X 2100 MM, DE 35 MM A 40 MM DE ESPESSURA, NUCLEO SEMI-SOLIDO (SARRAFEADO), ESTRUTURA USINADA PARA FECHADURA, CAPA LISA EM HDF, ACABAMENTO EM PRIMER PARA PINTURA (INCLUI MARCO, ALIZARES E DOBRADICAS)</t>
  </si>
  <si>
    <t>1.87</t>
  </si>
  <si>
    <t>KIT PORTA PRONTA DE MADEIRA, FOLHA MEDIA (NBR 15930) DE 900 X 2100 MM, DE 35 MM A 40 MM DE ESPESSURA, NUCLEO SEMI-SOLIDO (SARRAFEADO), ESTRUTURA USINADA PARA FECHADURA, CAPA LISA EM HDF, ACABAMENTO MELAMINICO BRANCO (INCLUI MARCO, ALIZARES E DOBRADICAS)</t>
  </si>
  <si>
    <t>1.88</t>
  </si>
  <si>
    <t>PORTA DE MADEIRA, FOLHA MEDIA (NBR 15930) DE 600 X 2100 MM, DE 35 MM A 40 MM DE ESPESSURA, NUCLEO SEMI-SOLIDO (SARRAFEADO), CAPA FRISADA EM HDF, ACABAMENTO MELAMINICO EM PADRAO MADEIRA</t>
  </si>
  <si>
    <t>1.89</t>
  </si>
  <si>
    <t>PORTA DE MADEIRA, FOLHA MEDIA (NBR 15930) DE 800 X 2100 MM, DE 35 MM A 40 MM DE ESPESSURA, NUCLEO SEMI-SOLIDO (SARRAFEADO), CAPA LISA EM HDF, ACABAMENTO EM PRIMER PARA PINTURA</t>
  </si>
  <si>
    <t>1.90</t>
  </si>
  <si>
    <t>LONA PLASTICA PRETA, E= 150 MICRA</t>
  </si>
  <si>
    <t>1.91</t>
  </si>
  <si>
    <t>MANTA ALUMINIZADA 1 FACE PARA SUBCOBERTURA, E = *1* MM</t>
  </si>
  <si>
    <t>1.92</t>
  </si>
  <si>
    <t>MANTA ASFALTICA ELASTOMERICA EM POLIESTER 4 MM, TIPO III, CLASSE B, ACABAMENTO PP (NBR 9952)</t>
  </si>
  <si>
    <t>1.93</t>
  </si>
  <si>
    <t>MANTA LIQUIDA DE BASE ASFALTICA MODIFICADA COM A ADICAO DE ELASTOMEROS DILUIDOS EM SOLVENTE ORGANICO, APLICACAO A FRIO (MEMBRANA IMPERMEABILIZANTE ASFASTICA)</t>
  </si>
  <si>
    <t>1.94</t>
  </si>
  <si>
    <t>MASSA ACRILICA PARA PAREDES INTERIOR/EXTERIOR</t>
  </si>
  <si>
    <t>1.95</t>
  </si>
  <si>
    <t>MASSA CORRIDA PARA SUPERFICIES DE AMBIENTES INTERNOS</t>
  </si>
  <si>
    <t>1.96</t>
  </si>
  <si>
    <t>MASSA PLASTICA PARA MARMORE/GRANITO</t>
  </si>
  <si>
    <t>1.97</t>
  </si>
  <si>
    <t>MASSA EPOXI BICOMPONENTE (MASSA + CATALIZADOR)</t>
  </si>
  <si>
    <t>1.98</t>
  </si>
  <si>
    <t>MOLA AEREA FECHA PORTA, PARA PORTAS COM LARGURA ATE 110 CM</t>
  </si>
  <si>
    <t>1.99</t>
  </si>
  <si>
    <t>MOLA HIDRAULICA DE PISO P/ VIDRO TEMPERADO 10MM</t>
  </si>
  <si>
    <t>1.100</t>
  </si>
  <si>
    <t>MOLA HIDRAULICA AEREA, PARA PORTAS DE ATE 850 MM E PESO DE ATE 50 KG, COM CORPO EM ALUMINIO E BRACO EM ACO, SEM BRACO DE PARADA</t>
  </si>
  <si>
    <t>1.101</t>
  </si>
  <si>
    <t>MOLA HIDRAULICA AEREA, PARA PORTAS DE ATE 950 MM E PESO DE ATE 65 KG, COM CORPO EM ALUMINIO E BRACO EM ACO, SEM BRACO DE PARADA</t>
  </si>
  <si>
    <t>1.102</t>
  </si>
  <si>
    <t>PARAFUSO DE ACO TIPO CHUMBADOR PARABOLT, DIAMETRO 1/2", COMPRIMENTO 75 MM</t>
  </si>
  <si>
    <t>1.103</t>
  </si>
  <si>
    <t>PARAFUSO DE ACO TIPO CHUMBADOR PARABOLT, DIAMETRO 3/8", COMPRIMENTO 75 MM</t>
  </si>
  <si>
    <t>1.104</t>
  </si>
  <si>
    <t>PARAFUSO ZINCADO, SEXTAVADO, COM ROSCA SOBERBA, DIAMETRO 3/8", COMPRIMENTO 80 MM</t>
  </si>
  <si>
    <t>1.105</t>
  </si>
  <si>
    <t>PARAFUSO ZINCADO, SEXTAVADO, COM ROSCA SOBERBA, DIAMETRO 5/16", COMPRIMENTO 80 MM</t>
  </si>
  <si>
    <t>1.106</t>
  </si>
  <si>
    <t>PARAFUSO DE ACO ZINCADO COM ROSCA SOBERBA, CABECA CHATA E FENDA SIMPLES, DIAMETRO 4,2 MM, COMPRIMENTO * 32 * MM</t>
  </si>
  <si>
    <t>1.107</t>
  </si>
  <si>
    <t>PARAFUSO ZINCADO, SEXTAVADO, COM ROSCA INTEIRA, DIAMETRO 1/4", COMPRIMENTO 1/2"</t>
  </si>
  <si>
    <t>1.108</t>
  </si>
  <si>
    <t>PEDRA BRITADA N. 0, OU PEDRISCO (4,8 A 9,5 MM) POSTO PEDREIRA/FORNECEDOR, SEM FRETE</t>
  </si>
  <si>
    <t>1.109</t>
  </si>
  <si>
    <t>PEDRA BRITADA N. 1 (9,5 a 19 MM) POSTO PEDREIRA/FORNECEDOR, SEM FRETE</t>
  </si>
  <si>
    <t>1.110</t>
  </si>
  <si>
    <t>PEITORIL/ SOLEIRA EM MARMORE, POLIDO, BRANCO COMUM, L= *25* CM, E= *3* CM, CORTE RETO</t>
  </si>
  <si>
    <t>1.111</t>
  </si>
  <si>
    <t>PISO EM GRANITO, POLIDO, TIPO MARFIM, DALLAS, CARAVELAS OU OUTROS EQUIVALENTES DA REGIAO, FORMATO MENOR OU IGUAL A 3025 CM2, E= *2* CM</t>
  </si>
  <si>
    <t>1.112</t>
  </si>
  <si>
    <t>PISO DE BORRACHA PASTILHADO EM PLACAS 50 X 50 CM, E = *3,5* MM, PARA COLA, PRETO</t>
  </si>
  <si>
    <t>1.113</t>
  </si>
  <si>
    <t>CHAPA DE GESSO ACARTONADO, STANDARD (ST), COR BRANCA, E = 12,5 MM, 1200 X 2400 MM (L X C)</t>
  </si>
  <si>
    <t>1.114</t>
  </si>
  <si>
    <t>CHAPA DE GESSO ACARTONADO, RESISTENTE A UMIDADE (RU), COR VERDE, E = 12,5 MM, 1200 X 2400 MM (L X C)</t>
  </si>
  <si>
    <t>1.115</t>
  </si>
  <si>
    <t>PLACA DE FIBRA MINERAL PARA FORRO, DE 1250 X 625 MM, E = 15 MM, BORDA RETA, COM PINTURA ANTIMOFO (NAO INCLUI PERFIS)</t>
  </si>
  <si>
    <t>1.116</t>
  </si>
  <si>
    <t>FORRO DE PVC, FRISADO, BRANCO, REGUA DE 20 CM, ESPESSURA DE 8 MM A 10 MM E COMPRIMENTO 6 M (SEM COLOCACAO)</t>
  </si>
  <si>
    <t>1.117</t>
  </si>
  <si>
    <t>PLACA / CHAPA DE GESSO ACARTONADO, ACABAMENTO VINILICO LISO EM UMA DAS FACES COR BRANCA, BORDA QUADRADA, E = 9,5 MM, *625 X 1250* MM (L X C), PARA FORRO REMOVIVEL</t>
  </si>
  <si>
    <t>1.118</t>
  </si>
  <si>
    <t>PORTA CADEADO, 3 1/2", EM ACO ZINCADO, PRETO, PARA PORTAO E JANELA</t>
  </si>
  <si>
    <t>1.119</t>
  </si>
  <si>
    <t>PREGO DE ACO POLIDO COM CABECA 15 X 15 (1 1/4 X 13)</t>
  </si>
  <si>
    <t>1.120</t>
  </si>
  <si>
    <t>REBITE DE ALUMINIO VAZADO DE REPUXO, 3,2 X 8 MM (1KG = 1025 UNIDADES)</t>
  </si>
  <si>
    <t>1.121</t>
  </si>
  <si>
    <t>REJUNTE CIMENTICIO, QUALQUER COR</t>
  </si>
  <si>
    <t>1.122</t>
  </si>
  <si>
    <t>RIPA NAO APARELHADA *1 X 3* CM, EM MACARANDUBA, ANGELIM OU EQUIVALENTE DA REGIAO - BRUTA</t>
  </si>
  <si>
    <t>1.123</t>
  </si>
  <si>
    <t>RIPA NAO APARELHADA, *1,5 X 5* CM, EM MACARANDUBA, ANGELIM OU EQUIVALENTE DA REGIAO - BRUTA</t>
  </si>
  <si>
    <t>1.124</t>
  </si>
  <si>
    <t>ROLO DE ESPUMA POLIESTER 23 CM (SEM CABO)</t>
  </si>
  <si>
    <t>1.125</t>
  </si>
  <si>
    <t>ROLO DE LA DE CARNEIRO 23 CM (SEM CABO)</t>
  </si>
  <si>
    <t>1.126</t>
  </si>
  <si>
    <t>ROLDANA DUPLA, EM ZAMAC COM CHAPA DE LATAO, ROLAMENTOS EM ACO, PARA PORTA E JANELA DE CORRER</t>
  </si>
  <si>
    <t>1.127</t>
  </si>
  <si>
    <t>SELANTE ELASTICO MONOCOMPONENTE A BASE DE POLIURETANO (PU) PARA JUNTAS DIVERSAS</t>
  </si>
  <si>
    <t>310ML</t>
  </si>
  <si>
    <t>1.128</t>
  </si>
  <si>
    <t>SELANTE DE BASE ASFALTICA PARA VEDACAO</t>
  </si>
  <si>
    <t>1.129</t>
  </si>
  <si>
    <t>SELADOR ACRILICO PAREDES INTERNAS/EXTERNAS</t>
  </si>
  <si>
    <t>1.130</t>
  </si>
  <si>
    <t>SOLVENTE DILUENTE A BASE DE AGUARRAS</t>
  </si>
  <si>
    <t>1.131</t>
  </si>
  <si>
    <t>TABUA NAO APARELHADA *2,5 X 20* CM, EM MACARANDUBA, ANGELIM OU EQUIVALENTE DA REGIAO - BRUTA</t>
  </si>
  <si>
    <t>1.132</t>
  </si>
  <si>
    <t>TELA DE ARAME GALVANIZADA QUADRANGULAR / LOSANGULAR, FIO 2,11 MM (14 BWG), MALHA 5 X 5 CM, H = 2 M</t>
  </si>
  <si>
    <t>1.133</t>
  </si>
  <si>
    <t>TELHA DE FIBROCIMENTO ONDULADA E = 6 MM, DE 1,83 X 1,10 M (SEM AMIANTO)</t>
  </si>
  <si>
    <t>1.134</t>
  </si>
  <si>
    <t>TELHA DE BARRO / CERAMICA, NAO ESMALTADA, TIPO COLONIAL, CANAL, PLAN, PAULISTA, COMPRIMENTO DE *44 A 50* CM, RENDIMENTO DE COBERTURA DE *26* TELHAS/M2</t>
  </si>
  <si>
    <t>MIL</t>
  </si>
  <si>
    <t>1.135</t>
  </si>
  <si>
    <t>TELHA DE BARRO / CERAMICA, NAO ESMALTADA, TIPO ROMANA, AMERICANA, PORTUGUESA, FRANCESA, COMPRIMENTO DE *41* CM, RENDIMENTO DE *16* TELHAS/M2</t>
  </si>
  <si>
    <t>1.136</t>
  </si>
  <si>
    <t>TELHA ONDULADA EM ACO ZINCADO, ALTURA DE 17 MM, ESPESSURA DE 0,50 MM, LARGURA UTIL DE APROXIMADAMENTE 985 MM, SEM PINTURA</t>
  </si>
  <si>
    <t>1.137</t>
  </si>
  <si>
    <t>TINTA A OLEO BRILHANTE PARA MADEIRA E METAIS</t>
  </si>
  <si>
    <t>1.138</t>
  </si>
  <si>
    <t>TINTA/RESINA ACRILICA PREMIUM PARA CERAMICA, PEDRAS E OUTROS</t>
  </si>
  <si>
    <t>1.139</t>
  </si>
  <si>
    <t>TINTA ACRILICA PREMIUM PARA PISO</t>
  </si>
  <si>
    <t>1.140</t>
  </si>
  <si>
    <t>TINTA LATEX ACRILICA PREMIUM, COR BRANCO FOSCO</t>
  </si>
  <si>
    <t>1.141</t>
  </si>
  <si>
    <t>TINTA LATEX ACRILICA SUPER PREMIUM, COR BRANCO FOSCO</t>
  </si>
  <si>
    <t>1.142</t>
  </si>
  <si>
    <t>TINTA ASFALTICA IMPERMEABILIZANTE DISPERSA EM AGUA, PARA MATERIAIS CIMENTICIOS</t>
  </si>
  <si>
    <t>1.143</t>
  </si>
  <si>
    <t>TINTA EPOXI PREMIUM, BRANCA</t>
  </si>
  <si>
    <t>1.144</t>
  </si>
  <si>
    <t>TINTA ESMALTE SINTETICO PREMIUM ACETINADO</t>
  </si>
  <si>
    <t>1.145</t>
  </si>
  <si>
    <t>TINTA ESMALTE BASE AGUA PREMIUM ACETINADO</t>
  </si>
  <si>
    <t>1.146</t>
  </si>
  <si>
    <t>TINTA ESMALTE BASE AGUA PREMIUM BRILHANTE</t>
  </si>
  <si>
    <t>1.147</t>
  </si>
  <si>
    <t>TINTA ESMALTE SINTETICO PREMIUM BRILHANTE</t>
  </si>
  <si>
    <t>1.148</t>
  </si>
  <si>
    <t>TINTA ESMALTE SINTETICO PREMIUM FOSCO</t>
  </si>
  <si>
    <t>1.149</t>
  </si>
  <si>
    <t>VERNIZ SINTETICO BRILHANTE PARA MADEIRA TIPO COPAL, USO INTERNO</t>
  </si>
  <si>
    <t>1.150</t>
  </si>
  <si>
    <t>VERNIZ POLIURETANO BRILHANTE PARA MADEIRA, COM FILTRO SOLAR, USO INTERNO E EXTERNO</t>
  </si>
  <si>
    <t>1.151</t>
  </si>
  <si>
    <t>VIDRO MARTELADO OU CANELADO, 4 MM - SEM COLOCACAO</t>
  </si>
  <si>
    <t>1.152</t>
  </si>
  <si>
    <t>VIDRO TEMPERADO INCOLOR E = 6 MM, SEM COLOCACAO</t>
  </si>
  <si>
    <t>1.153</t>
  </si>
  <si>
    <t>VIDRO TEMPERADO VERDE E = 8 MM, SEM COLOCACAO</t>
  </si>
  <si>
    <t>1.154</t>
  </si>
  <si>
    <t>VIDRO TEMPERADO INCOLOR E = 8 MM, SEM COLOCACAO</t>
  </si>
  <si>
    <t>TOTAL MATERIAIS DA CONSTRUÇÃO CIVIL R$</t>
  </si>
  <si>
    <t>2 - MATERIAIS HIDRÁULICOS</t>
  </si>
  <si>
    <t>ADAPTADOR PVC SOLDAVEL CURTO COM BOLSA E ROSCA, 20 MM X 1/2", PARA AGUA FRIA</t>
  </si>
  <si>
    <t>ADAPTADOR PVC SOLDAVEL CURTO COM BOLSA E ROSCA, 25 MM X 3/4", PARA AGUA FRIA</t>
  </si>
  <si>
    <t>ADAPTADOR PVC SOLDAVEL CURTO COM BOLSA E ROSCA, 32 MM X 1", PARA AGUA FRIA</t>
  </si>
  <si>
    <t>2.4</t>
  </si>
  <si>
    <t>ADAPTADOR PVC SOLDAVEL CURTO COM BOLSA E ROSCA, 40 MM X 1 1/2", PARA AGUA FRIA</t>
  </si>
  <si>
    <t>2.5</t>
  </si>
  <si>
    <t>ADAPTADOR PVC SOLDAVEL CURTO COM BOLSA E ROSCA, 50 MM X 1 1/4", PARA AGUA FRIA</t>
  </si>
  <si>
    <t>2.6</t>
  </si>
  <si>
    <t>ADAPTADOR PVC SOLDAVEL CURTO COM BOLSA E ROSCA, 50 MM X1 1/2", PARA AGUA FRIA</t>
  </si>
  <si>
    <t>2.7</t>
  </si>
  <si>
    <t>ADAPTADOR PVC SOLDAVEL, COM FLANGE E ANEL DE VEDACAO, 20 MM X 1/2", PARA CAIXA D'AGUA</t>
  </si>
  <si>
    <t>2.8</t>
  </si>
  <si>
    <t>ADAPTADOR PVC SOLDAVEL, COM FLANGE E ANEL DE VEDACAO, 25 MM X 3/4", PARA CAIXA D'AGUA</t>
  </si>
  <si>
    <t>2.9</t>
  </si>
  <si>
    <t>ADAPTADOR PVC SOLDAVEL, COM FLANGE E ANEL DE VEDACAO, 32 MM X 1", PARA CAIXA D'AGUA</t>
  </si>
  <si>
    <t>2.10</t>
  </si>
  <si>
    <t>ADAPTADOR PVC SOLDAVEL, COM FLANGE E ANEL DE VEDACAO, 40 MM X 1 1/4", PARA CAIXA D'AGUA</t>
  </si>
  <si>
    <t>2.11</t>
  </si>
  <si>
    <t>ADAPTADOR PVC SOLDAVEL, COM FLANGE E ANEL DE VEDACAO, 50 MM X 1 1/2", PARA CAIXA D'AGUA</t>
  </si>
  <si>
    <t>2.12</t>
  </si>
  <si>
    <t>ADAPTADOR PVC, COM REGISTRO, PARA PEAD, 20 MM X 3/4", PARA LIGACAO PREDIAL DE AGUA</t>
  </si>
  <si>
    <t>2.13</t>
  </si>
  <si>
    <t>ADESIVO PARA TUBOS CPVC, *75* G</t>
  </si>
  <si>
    <t>2.14</t>
  </si>
  <si>
    <t>ADESIVO PLASTICO PARA PVC, BISNAGA COM 75 GR</t>
  </si>
  <si>
    <t>2.15</t>
  </si>
  <si>
    <t>2.16</t>
  </si>
  <si>
    <t>ADESIVO ESTRUTURAL A BASE DE RESINA EPOXI, BICOMPONENTE, FLUIDO</t>
  </si>
  <si>
    <t>2.17</t>
  </si>
  <si>
    <t>ADESIVO ESTRUTURAL A BASE DE RESINA EPOXI, BICOMPONENTE, PASTOSO (TIXOTROPICO)</t>
  </si>
  <si>
    <t>2.18</t>
  </si>
  <si>
    <t>ADESIVO PLASTICO PARA PVC, FRASCO COM 175 GR</t>
  </si>
  <si>
    <t>2.19</t>
  </si>
  <si>
    <t>ADESIVO PLASTICO PARA PVC, FRASCO COM 850 GR</t>
  </si>
  <si>
    <t>2.20</t>
  </si>
  <si>
    <t>ASSENTO SANITARIO DE PLASTICO, TIPO CONVENCIONAL</t>
  </si>
  <si>
    <t>2.21</t>
  </si>
  <si>
    <t>AUTOMATICO DE BOIA SUPERIOR / INFERIOR, *15* A / 250 V</t>
  </si>
  <si>
    <t>2.22</t>
  </si>
  <si>
    <t>BRAÇO / CANO PARA CHUVEIRO ELETRICO, EM ALUMINIO, 30 CM X 1/2 "</t>
  </si>
  <si>
    <t>2.23</t>
  </si>
  <si>
    <t>CAIXA SIFONADA PVC, 100 X 100 X 50 MM, COM GRELHA REDONDA BRANCA</t>
  </si>
  <si>
    <t>2.24</t>
  </si>
  <si>
    <t>CAIXA SIFONADA PVC, 150 X 150 X 50 MM, COM GRELHA QUADRADA BRANCA (NBR 5688)</t>
  </si>
  <si>
    <t>2.25</t>
  </si>
  <si>
    <t>CAIXA SIFONADA PVC, 150 X 150 X 50 MM, COM GRELHA REDONDA BRANCA</t>
  </si>
  <si>
    <t>2.26</t>
  </si>
  <si>
    <t>CAIXA D'AGUA EM POLIETILENO 1000 LITROS, COM TAMPA</t>
  </si>
  <si>
    <t>2.27</t>
  </si>
  <si>
    <t>CAIXA D'AGUA EM POLIETILENO 1500 LITROS, COM TAMPA</t>
  </si>
  <si>
    <t>2.28</t>
  </si>
  <si>
    <t>CAIXA D'AGUA EM POLIETILENO 2000 LITROS, COM TAMPA</t>
  </si>
  <si>
    <t>2.29</t>
  </si>
  <si>
    <t>BRACO OU HASTE COM CANOPLA PLASTICA, 1/2 ", PARA CHUVEIRO ELETRICO</t>
  </si>
  <si>
    <t>2.30</t>
  </si>
  <si>
    <t>VALVULA DE DESCARGA METALICA, BASE 1 1/2 " E ACABAMENTO METALICO CROMADO</t>
  </si>
  <si>
    <t>2.31</t>
  </si>
  <si>
    <t>VALVULA DE DESCARGA METALICA, BASE 1 1/4 " E ACABAMENTO METALICO CROMADO</t>
  </si>
  <si>
    <t>2.32</t>
  </si>
  <si>
    <t>ACABAMENTO CROMADO PARA REGISTRO PEQUENO, 1/2 " OU 3/4 "</t>
  </si>
  <si>
    <t>2.33</t>
  </si>
  <si>
    <t>CAP PVC, ROSCAVEL, 1/2", PARA AGUA FRIA PREDIAL</t>
  </si>
  <si>
    <t>2.34</t>
  </si>
  <si>
    <t>CAP PVC, ROSCAVEL, 3/4", PARA AGUA FRIA PREDIAL</t>
  </si>
  <si>
    <t>2.35</t>
  </si>
  <si>
    <t>CAP PVC, ROSCAVEL, 1", PARA AGUA FRIA PREDIAL</t>
  </si>
  <si>
    <t>2.36</t>
  </si>
  <si>
    <t>CAP PVC, SOLDAVEL, 25 MM, PARA AGUA FRIA PREDIAL</t>
  </si>
  <si>
    <t>2.37</t>
  </si>
  <si>
    <t>CAP PVC, SOLDAVEL, 32 MM, PARA AGUA FRIA PREDIAL</t>
  </si>
  <si>
    <t>2.38</t>
  </si>
  <si>
    <t>CAP PVC, SOLDAVEL, 40 MM, PARA AGUA FRIA PREDIAL</t>
  </si>
  <si>
    <t>2.39</t>
  </si>
  <si>
    <t>CUBA ACO INOX (AISI 304) DE EMBUTIR COM VALVULA 3 1/2 ", DE *40 X 34 X 12* CM</t>
  </si>
  <si>
    <t>2.40</t>
  </si>
  <si>
    <t>CUBA ACO INOX (AISI 304) DE EMBUTIR COM VALVULA 3 1/2 ", DE *46 X 30 X 12* CM</t>
  </si>
  <si>
    <t>2.41</t>
  </si>
  <si>
    <t>CUBA ACO INOX (AISI 304) DE EMBUTIR COM VALVULA DE 3 1/2 ", DE *56 X 33 X 12* CM</t>
  </si>
  <si>
    <t>2.42</t>
  </si>
  <si>
    <t>CURVA DE PVC 45 GRAUS, SOLDAVEL, 20 MM, PARA AGUA FRIA PREDIAL (NBR 5648)</t>
  </si>
  <si>
    <t>2.43</t>
  </si>
  <si>
    <t>CURVA DE PVC 45 GRAUS, SOLDAVEL, 25 MM, PARA AGUA FRIA PREDIAL (NBR 5648)</t>
  </si>
  <si>
    <t>2.44</t>
  </si>
  <si>
    <t>CURVA DE PVC 45 GRAUS, SOLDAVEL, 32 MM, PARA AGUA FRIA PREDIAL (NBR 5648)</t>
  </si>
  <si>
    <t>2.45</t>
  </si>
  <si>
    <t>CURVA DE PVC 45 GRAUS, SOLDAVEL, 40 MM, PARA AGUA FRIA PREDIAL (NBR 5648)</t>
  </si>
  <si>
    <t>2.46</t>
  </si>
  <si>
    <t>CURVA DE PVC 45 GRAUS, SOLDAVEL, 50 MM, COR MARROM, PARA AGUA FRIA PREDIAL</t>
  </si>
  <si>
    <t>2.47</t>
  </si>
  <si>
    <t>CURVA DE PVC 45 GRAUS, SOLDAVEL, 60 MM, COR MARROM, PARA AGUA FRIA PREDIAL</t>
  </si>
  <si>
    <t>2.48</t>
  </si>
  <si>
    <t>CURVA DE PVC 45 GRAUS, SOLDAVEL, 75 MM, COR MARROM, PARA AGUA FRIA PREDIAL</t>
  </si>
  <si>
    <t>2.49</t>
  </si>
  <si>
    <t>CURVA DE PVC 90 GRAUS, SOLDAVEL, 25 MM, PARA AGUA FRIA PREDIAL (NBR 5648)</t>
  </si>
  <si>
    <t>2.50</t>
  </si>
  <si>
    <t>CURVA DE PVC 90 GRAUS, SOLDAVEL, 32 MM, PARA AGUA FRIA PREDIAL (NBR 5648)</t>
  </si>
  <si>
    <t>2.51</t>
  </si>
  <si>
    <t>CURVA DE PVC 90 GRAUS, SOLDAVEL, 40 MM, PARA AGUA FRIA PREDIAL (NBR 5648)</t>
  </si>
  <si>
    <t>2.52</t>
  </si>
  <si>
    <t>CURVA DE PVC 90 GRAUS, SOLDAVEL, 20 MM, PARA AGUA FRIA PREDIAL (NBR 5648)</t>
  </si>
  <si>
    <t>2.53</t>
  </si>
  <si>
    <t>CURVA DE PVC 90 GRAUS, SOLDAVEL, 50 MM, PARA AGUA FRIA PREDIAL (NBR 5648)</t>
  </si>
  <si>
    <t>2.54</t>
  </si>
  <si>
    <t>CURVA DE PVC 90 GRAUS, SOLDAVEL, 60 MM, PARA AGUA FRIA PREDIAL (NBR 5648)</t>
  </si>
  <si>
    <t>2.55</t>
  </si>
  <si>
    <t>CURVA DE PVC 90 GRAUS, SOLDAVEL, 75 MM, PARA AGUA FRIA PREDIAL (NBR 5648)</t>
  </si>
  <si>
    <t>2.56</t>
  </si>
  <si>
    <t>CURVA DE PVC 90 GRAUS, SOLDAVEL, 85 MM, PARA AGUA FRIA PREDIAL (NBR 5648)</t>
  </si>
  <si>
    <t>2.57</t>
  </si>
  <si>
    <t>DUCHA HIGIENICA PLASTICA COM REGISTRO METALICO 1/2 "</t>
  </si>
  <si>
    <t>2.58</t>
  </si>
  <si>
    <t>ENGATE / RABICHO FLEXIVEL INOX 1/2 " X 30 CM</t>
  </si>
  <si>
    <t>2.59</t>
  </si>
  <si>
    <t>ENGATE / RABICHO FLEXIVEL INOX 1/2 " X 40 CM</t>
  </si>
  <si>
    <t>2.60</t>
  </si>
  <si>
    <t>FITA VEDA ROSCA EM ROLOS DE 18 MM X 50 M (L X C)</t>
  </si>
  <si>
    <t>2.61</t>
  </si>
  <si>
    <t>JOELHO DE REDUCAO, PVC SOLDAVEL, 90 GRAUS, 25 MM X 20 MM, PARA AGUA FRIA PREDIAL</t>
  </si>
  <si>
    <t>2.62</t>
  </si>
  <si>
    <t>JOELHO DE REDUCAO, PVC SOLDAVEL, 90 GRAUS, 32 MM X 25 MM, PARA AGUA FRIA PREDIAL</t>
  </si>
  <si>
    <t>2.63</t>
  </si>
  <si>
    <t>JOELHO DE REDUCAO, PVC, ROSCAVEL, 90 GRAUS, 3/4" X 1/2", PARA AGUA FRIA PREDIAL</t>
  </si>
  <si>
    <t>2.64</t>
  </si>
  <si>
    <t>JOELHO PVC, ROSCAVEL, 45 GRAUS, 1/2", PARA AGUA FRIA PREDIAL</t>
  </si>
  <si>
    <t>2.65</t>
  </si>
  <si>
    <t>JOELHO PVC, ROSCAVEL, 45 GRAUS, 3/4", PARA AGUA FRIA PREDIAL</t>
  </si>
  <si>
    <t>2.66</t>
  </si>
  <si>
    <t>JOELHO PVC, ROSCAVEL, 45 GRAUS, 1", PARA AGUA FRIA PREDIAL</t>
  </si>
  <si>
    <t>2.67</t>
  </si>
  <si>
    <t>JOELHO PVC, ROSCAVEL, 90 GRAUS, 1", PARA AGUA FRIA PREDIAL</t>
  </si>
  <si>
    <t>2.68</t>
  </si>
  <si>
    <t>JOELHO PVC, ROSCAVEL, 90 GRAUS, 1/2", PARA AGUA FRIA PREDIAL</t>
  </si>
  <si>
    <t>2.69</t>
  </si>
  <si>
    <t>JOELHO PVC, ROSCAVEL, 90 GRAUS, 3/4", PARA AGUA FRIA PREDIAL</t>
  </si>
  <si>
    <t>2.70</t>
  </si>
  <si>
    <t>JOELHO PVC, SOLDAVEL, 90 GRAUS, 20 MM, PARA AGUA FRIA PREDIAL</t>
  </si>
  <si>
    <t>2.71</t>
  </si>
  <si>
    <t>JOELHO PVC, SOLDAVEL, 90 GRAUS, 25 MM, PARA AGUA FRIA PREDIAL</t>
  </si>
  <si>
    <t>2.72</t>
  </si>
  <si>
    <t>JOELHO PVC, SOLDAVEL, 90 GRAUS, 32 MM, PARA AGUA FRIA PREDIAL</t>
  </si>
  <si>
    <t>2.73</t>
  </si>
  <si>
    <t>JOELHO PVC, SOLDAVEL, COM BUCHA DE LATAO, 90 GRAUS, 20 MM X 1/2", PARA AGUA FRIA PREDIAL</t>
  </si>
  <si>
    <t>2.74</t>
  </si>
  <si>
    <t>JOELHO PVC, SOLDAVEL, PB, 90 GRAUS, DN 150 MM, PARA ESGOTO PREDIAL</t>
  </si>
  <si>
    <t>2.75</t>
  </si>
  <si>
    <t>JOELHO PVC, SOLDAVEL, PB, 90 GRAUS, DN 40 MM, PARA ESGOTO PREDIAL</t>
  </si>
  <si>
    <t>2.76</t>
  </si>
  <si>
    <t>JOELHO PVC, SOLDAVEL, PB, 90 GRAUS, DN 50 MM, PARA ESGOTO PREDIAL</t>
  </si>
  <si>
    <t>2.77</t>
  </si>
  <si>
    <t>JOELHO PVC, SOLDAVEL, PB, 90 GRAUS, DN 75 MM, PARA ESGOTO PREDIAL</t>
  </si>
  <si>
    <t>2.78</t>
  </si>
  <si>
    <t>JOELHO PVC, SOLDAVEL, COM BUCHA DE LATAO, 90 GRAUS, 25 MM X 1/2", PARA AGUA FRIA PREDIAL</t>
  </si>
  <si>
    <t>2.79</t>
  </si>
  <si>
    <t>JOELHO PVC, SOLDAVEL, COM BUCHA DE LATAO, 90 GRAUS, 25 MM X 3/4", PARA AGUA FRIA PREDIAL</t>
  </si>
  <si>
    <t>2.80</t>
  </si>
  <si>
    <t>JOELHO PVC, SOLDAVEL, COM BUCHA DE LATAO, 90 GRAUS, 32 MM X 3/4", PARA AGUA FRIA PREDIAL</t>
  </si>
  <si>
    <t>2.81</t>
  </si>
  <si>
    <t>JOELHO PVC, SOLDAVEL, 90 GRAUS, 40 MM, PARA AGUA FRIA PREDIAL</t>
  </si>
  <si>
    <t>2.82</t>
  </si>
  <si>
    <t>JOELHO PVC, SOLDAVEL, 90 GRAUS, 50 MM, PARA AGUA FRIA PREDIAL</t>
  </si>
  <si>
    <t>2.83</t>
  </si>
  <si>
    <t>JOELHO PVC, SOLDAVEL, 90 GRAUS, 60 MM, PARA AGUA FRIA PREDIAL</t>
  </si>
  <si>
    <t>2.84</t>
  </si>
  <si>
    <t>JOELHO, PVC SERIE R, 90 GRAUS, DN 100 MM, PARA ESGOTO OU AGUAS PLUVIAIS PREDIAIS</t>
  </si>
  <si>
    <t>2.85</t>
  </si>
  <si>
    <t>JOELHO, PVC SERIE R, 90 GRAUS, DN 150 MM, PARA ESGOTO OU AGUAS PLUVIAIS PREDIAIS</t>
  </si>
  <si>
    <t>2.86</t>
  </si>
  <si>
    <t>JOELHO, PVC SERIE R, 90 GRAUS, DN 40 MM, PARA ESGOTO OU AGUAS PLUVIAIS PREDIAIS</t>
  </si>
  <si>
    <t>2.87</t>
  </si>
  <si>
    <t>JOELHO, PVC SERIE R, 90 GRAUS, DN 50 MM, PARA ESGOTO OU AGUAS PLUVIAIS PREDIAIS</t>
  </si>
  <si>
    <t>2.88</t>
  </si>
  <si>
    <t>JOELHO, PVC SERIE R, 90 GRAUS, DN 75 MM, PARA ESGOTO OU AGUAS PLUVIAIS PREDIAIS</t>
  </si>
  <si>
    <t>2.89</t>
  </si>
  <si>
    <t>JOELHO, PVC SOLDAVEL, 45 GRAUS, 20 MM, PARA AGUA FRIA PREDIAL</t>
  </si>
  <si>
    <t>2.90</t>
  </si>
  <si>
    <t>JOELHO, PVC SOLDAVEL, 45 GRAUS, 25 MM, PARA AGUA FRIA PREDIAL</t>
  </si>
  <si>
    <t>2.91</t>
  </si>
  <si>
    <t>JOELHO, PVC SOLDAVEL, 45 GRAUS, 32 MM, PARA AGUA FRIA PREDIAL</t>
  </si>
  <si>
    <t>2.92</t>
  </si>
  <si>
    <t>JOELHO, PVC SOLDAVEL, 45 GRAUS, 40 MM, PARA AGUA FRIA PREDIAL</t>
  </si>
  <si>
    <t>2.93</t>
  </si>
  <si>
    <t>JOELHO, PVC SOLDAVEL, 45 GRAUS, 50 MM, PARA AGUA FRIA PREDIAL</t>
  </si>
  <si>
    <t>2.94</t>
  </si>
  <si>
    <t>JOELHO, PVC SOLDAVEL, 45 GRAUS, 60 MM, PARA AGUA FRIA PREDIAL</t>
  </si>
  <si>
    <t>2.95</t>
  </si>
  <si>
    <t>JOELHO, PVC SOLDAVEL, 45 GRAUS, 75 MM, PARA AGUA FRIA PREDIAL</t>
  </si>
  <si>
    <t>2.96</t>
  </si>
  <si>
    <t>JUNCAO SIMPLES, PVC SERIE R, DN 100 X 100 MM, PARA ESGOTO OU AGUAS PLUVIAIS PREDIAIS</t>
  </si>
  <si>
    <t>2.97</t>
  </si>
  <si>
    <t>JUNCAO SIMPLES, PVC SERIE R, DN 100 X 75 MM, PARA ESGOTO OU AGUAS PLUVIAIS PREDIAIS</t>
  </si>
  <si>
    <t>2.98</t>
  </si>
  <si>
    <t>JUNCAO SIMPLES, PVC SERIE R, DN 150 X 100 MM, PARA ESGOTO OU AGUAS PLUVIAIS PREDIAIS</t>
  </si>
  <si>
    <t>2.99</t>
  </si>
  <si>
    <t>JUNCAO SIMPLES, PVC SERIE R, DN 150 X 150 MM, PARA ESGOTO OU AGUAS PLUVIAIS PREDIAIS</t>
  </si>
  <si>
    <t>2.100</t>
  </si>
  <si>
    <t>JUNCAO SIMPLES, PVC SERIE R, DN 40 X 40 MM, PARA ESGOTO OU AGUAS PLUVIAIS PREDIAIS</t>
  </si>
  <si>
    <t>2.101</t>
  </si>
  <si>
    <t>JUNCAO SIMPLES, PVC SERIE R, DN 50 X 50 MM, PARA ESGOTO OU AGUAS PLUVIAIS PREDIAIS</t>
  </si>
  <si>
    <t>2.102</t>
  </si>
  <si>
    <t>JUNCAO SIMPLES, PVC SERIE R, DN 75 X 75 MM, PARA ESGOTO OU AGUAS PLUVIAIS PREDIAIS</t>
  </si>
  <si>
    <t>2.103</t>
  </si>
  <si>
    <t>JOELHO PVC, SOLDAVEL, PB, 90 GRAUS, DN 100 MM, PARA ESGOTO PREDIAL</t>
  </si>
  <si>
    <t>2.104</t>
  </si>
  <si>
    <t>JOELHO PVC, SOLDAVEL, PB, 45 GRAUS, DN 75 MM, PARA ESGOTO PREDIAL</t>
  </si>
  <si>
    <t>2.105</t>
  </si>
  <si>
    <t>JOELHO PVC, SOLDAVEL, PB, 45 GRAUS, DN 50 MM, PARA ESGOTO PREDIAL</t>
  </si>
  <si>
    <t>2.106</t>
  </si>
  <si>
    <t>JOELHO PVC, SOLDAVEL, PB, 45 GRAUS, DN 40 MM, PARA ESGOTO PREDIAL</t>
  </si>
  <si>
    <t>2.107</t>
  </si>
  <si>
    <t>LUVA DE CORRER PARA TUBO ROSCAVEL, PVC, 1/2", PARA AGUA FRIA PREDIAL</t>
  </si>
  <si>
    <t>2.108</t>
  </si>
  <si>
    <t>LUVA DE CORRER PARA TUBO ROSCAVEL, PVC, 3/4", PARA AGUA FRIA PREDIAL</t>
  </si>
  <si>
    <t>2.109</t>
  </si>
  <si>
    <t>LUVA DE CORRER PARA TUBO SOLDAVEL, PVC, 20 MM, PARA AGUA FRIA PREDIAL</t>
  </si>
  <si>
    <t>2.110</t>
  </si>
  <si>
    <t>LUVA DE CORRER PARA TUBO SOLDAVEL, PVC, 25 MM, PARA AGUA FRIA PREDIAL</t>
  </si>
  <si>
    <t>2.111</t>
  </si>
  <si>
    <t>LUVA DE CORRER PARA TUBO SOLDAVEL, PVC, 32 MM, PARA AGUA FRIA PREDIAL</t>
  </si>
  <si>
    <t>2.112</t>
  </si>
  <si>
    <t>LUVA DE CORRER PARA TUBO SOLDAVEL, PVC, 50 MM, PARA AGUA FRIA PREDIAL</t>
  </si>
  <si>
    <t>2.113</t>
  </si>
  <si>
    <t>LUVA DE CORRER PARA TUBO SOLDAVEL, PVC, 60 MM, PARA AGUA FRIA PREDIAL</t>
  </si>
  <si>
    <t>2.114</t>
  </si>
  <si>
    <t>LUVA DE REDUCAO ROSCAVEL, PVC, 1" X 3/4", PARA AGUA FRIA PREDIAL</t>
  </si>
  <si>
    <t>2.115</t>
  </si>
  <si>
    <t>LUVA DE REDUCAO ROSCAVEL, PVC, 3/4" X 1/2", PARA AGUA FRIA PREDIAL</t>
  </si>
  <si>
    <t>2.116</t>
  </si>
  <si>
    <t>LUVA DE REDUCAO SOLDAVEL, PVC, 25 MM X 20 MM, PARA AGUA FRIA PREDIAL</t>
  </si>
  <si>
    <t>2.117</t>
  </si>
  <si>
    <t>LUVA DE REDUCAO SOLDAVEL, PVC, 32 MM X 25 MM, PARA AGUA FRIA PREDIAL</t>
  </si>
  <si>
    <t>2.118</t>
  </si>
  <si>
    <t>LUVA DE REDUCAO SOLDAVEL, PVC, 40 MM X 32 MM, PARA AGUA FRIA PREDIAL</t>
  </si>
  <si>
    <t>2.119</t>
  </si>
  <si>
    <t>LUVA DE REDUCAO SOLDAVEL, PVC, 60 MM X 50 MM, PARA AGUA FRIA PREDIAL</t>
  </si>
  <si>
    <t>2.120</t>
  </si>
  <si>
    <t>LUVA DE REDUCAO, PVC, SOLDAVEL, 50 X 25 MM, PARA AGUA FRIA PREDIAL</t>
  </si>
  <si>
    <t>2.121</t>
  </si>
  <si>
    <t>LUVA DE CORRER PARA TUBO ROSCAVEL, PVC, 1 1/2", PARA AGUA FRIA PREDIAL</t>
  </si>
  <si>
    <t>2.122</t>
  </si>
  <si>
    <t>LUVA DE CORRER, PVC, DN 50 MM, PARA ESGOTO PREDIAL</t>
  </si>
  <si>
    <t>2.123</t>
  </si>
  <si>
    <t>LUVA PVC SOLDAVEL, 110 MM, PARA AGUA FRIA PREDIAL</t>
  </si>
  <si>
    <t>2.124</t>
  </si>
  <si>
    <t>LUVA PVC SOLDAVEL, 20 MM, PARA AGUA FRIA PREDIAL</t>
  </si>
  <si>
    <t>2.125</t>
  </si>
  <si>
    <t>LUVA PVC SOLDAVEL, 25 MM, PARA AGUA FRIA PREDIAL</t>
  </si>
  <si>
    <t>2.126</t>
  </si>
  <si>
    <t>LUVA DE CORRER, PVC, DN 100 MM, PARA ESGOTO PREDIAL</t>
  </si>
  <si>
    <t>2.127</t>
  </si>
  <si>
    <t>LUVA DE CORRER, PVC, DN 75 MM, PARA ESGOTO PREDIAL</t>
  </si>
  <si>
    <t>2.128</t>
  </si>
  <si>
    <t>LUVA PVC SOLDAVEL, 32 MM, PARA AGUA FRIA PREDIAL</t>
  </si>
  <si>
    <t>2.129</t>
  </si>
  <si>
    <t>LUVA PVC SOLDAVEL, 40 MM, PARA AGUA FRIA PREDIAL</t>
  </si>
  <si>
    <t>2.130</t>
  </si>
  <si>
    <t>MICTORIO SIFONADO LOUCA BRANCA SEM COMPLEMENTOS</t>
  </si>
  <si>
    <t>2.131</t>
  </si>
  <si>
    <t>LUVA PVC SOLDAVEL, 50 MM, PARA AGUA FRIA PREDIAL</t>
  </si>
  <si>
    <t>2.132</t>
  </si>
  <si>
    <t>LUVA PVC SOLDAVEL, 60 MM, PARA AGUA FRIA PREDIAL</t>
  </si>
  <si>
    <t>2.133</t>
  </si>
  <si>
    <t>LUVA PVC SOLDAVEL, 75 MM, PARA AGUA FRIA PREDIAL</t>
  </si>
  <si>
    <t>2.134</t>
  </si>
  <si>
    <t>LUVA PVC SOLDAVEL, 85 MM, PARA AGUA FRIA PREDIAL</t>
  </si>
  <si>
    <t>2.135</t>
  </si>
  <si>
    <t>LUVA PVC, ROSCAVEL, 1 1/2", AGUA FRIA PREDIAL</t>
  </si>
  <si>
    <t>2.136</t>
  </si>
  <si>
    <t>LUVA SOLDAVEL COM BUCHA DE LATAO, PVC, 20 MM X 1/2"</t>
  </si>
  <si>
    <t>2.137</t>
  </si>
  <si>
    <t>LUVA SOLDAVEL COM BUCHA DE LATAO, PVC, 25 MM X 1/2"</t>
  </si>
  <si>
    <t>2.138</t>
  </si>
  <si>
    <t>LUVA SOLDAVEL COM BUCHA DE LATAO, PVC, 25 MM X 3/4"</t>
  </si>
  <si>
    <t>2.139</t>
  </si>
  <si>
    <t>LUVA SOLDAVEL COM ROSCA, PVC, 20 MM X 1/2", PARA AGUA FRIA PREDIAL</t>
  </si>
  <si>
    <t>2.140</t>
  </si>
  <si>
    <t>LUVA SOLDAVEL COM ROSCA, PVC, 25 MM X 1/2", PARA AGUA FRIA PREDIAL</t>
  </si>
  <si>
    <t>2.141</t>
  </si>
  <si>
    <t>LUVA SOLDAVEL COM ROSCA, PVC, 25 MM X 3/4", PARA AGUA FRIA PREDIAL</t>
  </si>
  <si>
    <t>2.142</t>
  </si>
  <si>
    <t>LUVA SOLDAVEL COM ROSCA, PVC, 32 MM X 1", PARA AGUA FRIA PREDIAL</t>
  </si>
  <si>
    <t>2.143</t>
  </si>
  <si>
    <t>MANGUEIRA DE PVC FLEXIVEL,TIPO FLAT/ACHATADA, COR LARANJA, D = 1 1/2" (40 MM), PARA CONDUCAO DE AGUA, SERVICOS LEVES E MEDIOS</t>
  </si>
  <si>
    <t>2.144</t>
  </si>
  <si>
    <t>2.145</t>
  </si>
  <si>
    <t>RALO SECO PVC CONICO, 100 X 40 MM, COM GRELHA QUADRADA</t>
  </si>
  <si>
    <t>2.146</t>
  </si>
  <si>
    <t>RALO SECO PVC CONICO, 100 X 40 MM, COM GRELHA REDONDA BRANCA</t>
  </si>
  <si>
    <t>2.147</t>
  </si>
  <si>
    <t>RALO SECO PVC QUADRADO, 100 X 100 X 53 MM, SAIDA 40 MM, COM GRELHA BRANCA</t>
  </si>
  <si>
    <t>2.148</t>
  </si>
  <si>
    <t>RALO FOFO SEMIESFERICO, 75 MM, PARA LAJES/ CALHAS</t>
  </si>
  <si>
    <t>2.149</t>
  </si>
  <si>
    <t>RALO FOFO SEMIESFERICO, 100 MM, PARA LAJES/ CALHAS</t>
  </si>
  <si>
    <t>2.150</t>
  </si>
  <si>
    <t>RALO FOFO SEMIESFERICO, 150 MM, PARA LAJES/ CALHAS</t>
  </si>
  <si>
    <t>2.151</t>
  </si>
  <si>
    <t>REGISTRO GAVETA BRUTO EM LATAO FORJADO, BITOLA 1 " (REF 1509)</t>
  </si>
  <si>
    <t>2.152</t>
  </si>
  <si>
    <t>REGISTRO GAVETA BRUTO EM LATAO FORJADO, BITOLA 3/4 " (REF 1509)</t>
  </si>
  <si>
    <t>2.153</t>
  </si>
  <si>
    <t>REGISTRO GAVETA BRUTO EM LATAO FORJADO, BITOLA 1 1/2 " (REF 1509)</t>
  </si>
  <si>
    <t>2.154</t>
  </si>
  <si>
    <t>REGISTRO GAVETA BRUTO EM LATAO FORJADO, BITOLA 2 " (REF 1509)</t>
  </si>
  <si>
    <t>2.155</t>
  </si>
  <si>
    <t>REGISTRO GAVETA BRUTO EM LATAO FORJADO, BITOLA 2 1/2 " (REF 1509)</t>
  </si>
  <si>
    <t>2.156</t>
  </si>
  <si>
    <t>REGISTRO GAVETA BRUTO EM LATAO FORJADO, BITOLA 3 " (REF 1509)</t>
  </si>
  <si>
    <t>2.157</t>
  </si>
  <si>
    <t>REGISTRO GAVETA BRUTO EM LATAO FORJADO, BITOLA 4 " (REF 1509)</t>
  </si>
  <si>
    <t>2.158</t>
  </si>
  <si>
    <t>REGISTRO PRESSAO COM ACABAMENTO E CANOPLA CROMADA, SIMPLES, BITOLA 1/2 " (REF 1416)</t>
  </si>
  <si>
    <t>2.159</t>
  </si>
  <si>
    <t>REGISTRO PRESSAO COM ACABAMENTO E CANOPLA CROMADA, SIMPLES, BITOLA 3/4 " (REF 1416)</t>
  </si>
  <si>
    <t>2.160</t>
  </si>
  <si>
    <t>REGISTRO DE ESFERA, PVC, COM VOLANTE, VS, SOLDAVEL, DN 20 MM, COM CORPO DIVIDIDO</t>
  </si>
  <si>
    <t>2.161</t>
  </si>
  <si>
    <t>REGISTRO DE ESFERA, PVC, COM VOLANTE, VS, SOLDAVEL, DN 25 MM, COM CORPO DIVIDIDO</t>
  </si>
  <si>
    <t>2.162</t>
  </si>
  <si>
    <t>REGISTRO DE ESFERA, PVC, COM VOLANTE, VS, SOLDAVEL, DN 32 MM, COM CORPO DIVIDIDO</t>
  </si>
  <si>
    <t>2.163</t>
  </si>
  <si>
    <t>REGISTRO DE ESFERA, PVC, COM VOLANTE, VS, SOLDAVEL, DN 40 MM, COM CORPO DIVIDIDO</t>
  </si>
  <si>
    <t>2.164</t>
  </si>
  <si>
    <t>REGISTRO DE ESFERA, PVC, COM VOLANTE, VS, SOLDAVEL, DN 50 MM, COM CORPO DIVIDIDO</t>
  </si>
  <si>
    <t>2.165</t>
  </si>
  <si>
    <t>REGISTRO DE ESFERA, PVC, COM VOLANTE, VS, SOLDAVEL, DN 60 MM, COM CORPO DIVIDIDO</t>
  </si>
  <si>
    <t>2.166</t>
  </si>
  <si>
    <t>REGISTRO GAVETA COM ACABAMENTO E CANOPLA CROMADOS, SIMPLES, BITOLA 1 " (REF 1509)</t>
  </si>
  <si>
    <t>2.167</t>
  </si>
  <si>
    <t>REGISTRO GAVETA COM ACABAMENTO E CANOPLA CROMADOS, SIMPLES, BITOLA 1 1/2 " (REF 1509)</t>
  </si>
  <si>
    <t>2.168</t>
  </si>
  <si>
    <t>REGISTRO GAVETA COM ACABAMENTO E CANOPLA CROMADOS, SIMPLES, BITOLA 1 1/4 " (REF 1509)</t>
  </si>
  <si>
    <t>2.169</t>
  </si>
  <si>
    <t>REGISTRO GAVETA COM ACABAMENTO E CANOPLA CROMADOS, SIMPLES, BITOLA 1/2 " (REF 1509)</t>
  </si>
  <si>
    <t>2.170</t>
  </si>
  <si>
    <t>REGISTRO GAVETA COM ACABAMENTO E CANOPLA CROMADOS, SIMPLES, BITOLA 3/4 " (REF 1509)</t>
  </si>
  <si>
    <t>2.171</t>
  </si>
  <si>
    <t>SIFAO PLASTICO EXTENSIVEL UNIVERSAL, TIPO COPO</t>
  </si>
  <si>
    <t>2.172</t>
  </si>
  <si>
    <t>TE PVC, SOLDAVEL, COM ROSCA NA BOLSA CENTRAL, 90 GRAUS, 25 MM X 1/2", PARA AGUA FRIA PREDIAL</t>
  </si>
  <si>
    <t>2.173</t>
  </si>
  <si>
    <t>TE PVC, SOLDAVEL, COM ROSCA NA BOLSA CENTRAL, 90 GRAUS, 25 MM X 3/4", PARA AGUA FRIA PREDIAL</t>
  </si>
  <si>
    <t>2.174</t>
  </si>
  <si>
    <t>TORNEIRA METALICA DE BOIA CONVENCIONAL PARA CAIXA D'AGUA, 3/4 ", COM HASTE, TORNEIRA E BALAO METALICOS</t>
  </si>
  <si>
    <t>2.175</t>
  </si>
  <si>
    <t>TORNEIRA DE BOIA CONVENCIONAL PARA CAIXA D'AGUA, 1", COM HASTE E TORNEIRA METALICOS E BALAO PLASTICO</t>
  </si>
  <si>
    <t>2.176</t>
  </si>
  <si>
    <t>TORNEIRA DE BOIA CONVENCIONAL PARA CAIXA D'AGUA, 2", COM HASTE E TORNEIRA METALICOS E BALAO PLASTICO</t>
  </si>
  <si>
    <t>2.177</t>
  </si>
  <si>
    <t>TORNEIRA DE BOIA VAZAO TOTAL PARA CAIXA D'AGUA, 1/2", COM HASTE E TORNEIRA METALICOS E BALAO PLASTICO</t>
  </si>
  <si>
    <t>2.178</t>
  </si>
  <si>
    <t>TORNEIRA DE BOIA VAZAO TOTAL PARA CAIXA D'AGUA, 3/4", COM HASTE E TORNEIRA METALICOS E BALAO PLASTICO</t>
  </si>
  <si>
    <t>2.179</t>
  </si>
  <si>
    <t>TORNEIRA DE BOIA VAZAO TOTAL PARA CAIXA D'AGUA, 1", COM HASTE E TORNEIRA METALICOS E BALAO PLASTICO</t>
  </si>
  <si>
    <t>2.180</t>
  </si>
  <si>
    <t>TORNEIRA CROMADA DE PAREDE PARA COZINHA BICA MOVEL COM AREJADOR 1/2 " OU 3/4 " (REF 1168)</t>
  </si>
  <si>
    <t>2.181</t>
  </si>
  <si>
    <t>TORNEIRA METAL AMARELO COM BICO PARA JARDIM, PADRAO POPULAR, 1/2 " OU 3/4 " (REF 1128)</t>
  </si>
  <si>
    <t>2.182</t>
  </si>
  <si>
    <t>TUBO PVC SERIE NORMAL, DN 100 MM, PARA ESGOTO PREDIAL (NBR 5688)</t>
  </si>
  <si>
    <t>2.183</t>
  </si>
  <si>
    <t>TUBO PVC SERIE NORMAL, DN 150 MM, PARA ESGOTO PREDIAL (NBR 5688)</t>
  </si>
  <si>
    <t>2.184</t>
  </si>
  <si>
    <t>TUBO PVC SERIE NORMAL, DN 40 MM, PARA ESGOTO PREDIAL (NBR 5688)</t>
  </si>
  <si>
    <t>2.185</t>
  </si>
  <si>
    <t>TUBO PVC SERIE NORMAL, DN 75 MM, PARA ESGOTO PREDIAL (NBR 5688)</t>
  </si>
  <si>
    <t>2.186</t>
  </si>
  <si>
    <t>TUBO PVC SERIE NORMAL, DN 50 MM, PARA ESGOTO PREDIAL (NBR 5688)</t>
  </si>
  <si>
    <t>2.187</t>
  </si>
  <si>
    <t>TUBO PVC, SOLDAVEL, DN 25 MM, AGUA FRIA (NBR-5648)</t>
  </si>
  <si>
    <t>2.188</t>
  </si>
  <si>
    <t>TUBO PVC, SOLDAVEL, DN 32 MM, AGUA FRIA (NBR-5648)</t>
  </si>
  <si>
    <t>2.189</t>
  </si>
  <si>
    <t>TUBO PVC, SOLDAVEL, DN 40 MM, AGUA FRIA (NBR-5648)</t>
  </si>
  <si>
    <t>2.190</t>
  </si>
  <si>
    <t>TUBO PVC, SOLDAVEL, DN 50 MM, PARA AGUA FRIA (NBR-5648)</t>
  </si>
  <si>
    <t>2.191</t>
  </si>
  <si>
    <t>TUBO PVC, SOLDAVEL, DN 20 MM, AGUA FRIA (NBR-5648)</t>
  </si>
  <si>
    <t>2.192</t>
  </si>
  <si>
    <t>TUBO PVC, SOLDAVEL, DN 60 MM, AGUA FRIA (NBR-5648)</t>
  </si>
  <si>
    <t>2.193</t>
  </si>
  <si>
    <t>TUBO PVC, SOLDAVEL, DN 75 MM, AGUA FRIA (NBR-5648)</t>
  </si>
  <si>
    <t>2.194</t>
  </si>
  <si>
    <t>TUBO PVC, SOLDAVEL, DN 85 MM, AGUA FRIA (NBR-5648)</t>
  </si>
  <si>
    <t>2.195</t>
  </si>
  <si>
    <t>TUBO PVC, SOLDAVEL, DN 110 MM, AGUA FRIA (NBR-5648)</t>
  </si>
  <si>
    <t>2.196</t>
  </si>
  <si>
    <t>UNIAO PVC, SOLDAVEL, 110 MM, PARA AGUA FRIA PREDIAL</t>
  </si>
  <si>
    <t>2.197</t>
  </si>
  <si>
    <t>UNIAO PVC, SOLDAVEL, 20 MM, PARA AGUA FRIA PREDIAL</t>
  </si>
  <si>
    <t>2.198</t>
  </si>
  <si>
    <t>UNIAO PVC, SOLDAVEL, 25 MM, PARA AGUA FRIA PREDIAL</t>
  </si>
  <si>
    <t>2.199</t>
  </si>
  <si>
    <t>UNIAO PVC, SOLDAVEL, 32 MM, PARA AGUA FRIA PREDIAL</t>
  </si>
  <si>
    <t>2.200</t>
  </si>
  <si>
    <t>UNIAO PVC, SOLDAVEL, 40 MM, PARA AGUA FRIA PREDIAL</t>
  </si>
  <si>
    <t>2.201</t>
  </si>
  <si>
    <t>UNIAO PVC, SOLDAVEL, 50 MM, PARA AGUA FRIA PREDIAL</t>
  </si>
  <si>
    <t>2.202</t>
  </si>
  <si>
    <t>UNIAO PVC, SOLDAVEL, 60 MM, PARA AGUA FRIA PREDIAL</t>
  </si>
  <si>
    <t>2.203</t>
  </si>
  <si>
    <t>UNIAO PVC, SOLDAVEL, 75 MM, PARA AGUA FRIA PREDIAL</t>
  </si>
  <si>
    <t>2.204</t>
  </si>
  <si>
    <t>UNIAO PVC, SOLDAVEL, 85 MM, PARA AGUA FRIA PREDIAL</t>
  </si>
  <si>
    <t>TOTAL MATERIAIS HIDRÁULICOS R$</t>
  </si>
  <si>
    <t>3 - MATERIAIS ELÉTRICOS</t>
  </si>
  <si>
    <t>3.1</t>
  </si>
  <si>
    <t>ABRAÇADEIRA EM AÇO PARA AMARRACAO DE ELETRODUTOS, TIPO D 1/2" E PARAFUSO DE FIXAÇÃO</t>
  </si>
  <si>
    <t>3.2</t>
  </si>
  <si>
    <t>ABRACADEIRA EM ACO PARA AMARRACAO DE ELETRODUTOS, TIPO D, COM 3/4" E CUNHA DE FIXACAO</t>
  </si>
  <si>
    <t>3.3</t>
  </si>
  <si>
    <t>ABRACADEIRA EM ACO PARA AMARRACAO DE ELETRODUTOS, TIPO D, COM 1" E CUNHA DE FIXACAO</t>
  </si>
  <si>
    <t>3.4</t>
  </si>
  <si>
    <t>ABRACADEIRA EM AÇO PARA AMARRACAO DE ELETRODUTOS, TIPO D, COM 1/2" E CUNHA DE FIXAÇÃO</t>
  </si>
  <si>
    <t>3.5</t>
  </si>
  <si>
    <t>ABRACADEIRA EM ACO PARA AMARRACAO DE ELETRODUTOS, TIPO D, COM 2" E CUNHA DE FIXACAO</t>
  </si>
  <si>
    <t>3.6</t>
  </si>
  <si>
    <t>ABRACADEIRA EM AÇO PARA AMARRACAO DE ELETRODUTOS, TIPO D, COM 2.1/2" E CUNHA DE FIXAÇÃO</t>
  </si>
  <si>
    <t>3.7</t>
  </si>
  <si>
    <t>ABRACADEIRA DE NYLON PARA AMARRACAO DE CABOS, COMPRIMENTO DE 150 X *3,6* MM</t>
  </si>
  <si>
    <t>3.8</t>
  </si>
  <si>
    <t>ABRACADEIRA DE NYLON PARA AMARRACAO DE CABOS, COMPRIMENTO DE 390 X *4,6* MM</t>
  </si>
  <si>
    <t>3.9</t>
  </si>
  <si>
    <t>ABRACADEIRA DE NYLON PARA AMARRACAO DE CABOS, COMPRIMENTO DE *230* X *7,6* MM</t>
  </si>
  <si>
    <t>3.10</t>
  </si>
  <si>
    <t>ABRACADEIRA DE NYLON PARA AMARRACAO DE CABOS, COMPRIMENTO DE 100 X 2,5 MM</t>
  </si>
  <si>
    <t>3.11</t>
  </si>
  <si>
    <t>ABRACADEIRA DE NYLON PARA AMARRACAO DE CABOS, COMPRIMENTO DE 200 X *4,6* MM</t>
  </si>
  <si>
    <t>3.12</t>
  </si>
  <si>
    <t>ARRUELA EM ACO GALVANIZADO, DIAMETRO EXTERNO = 35MM, ESPESSURA = 3MM, DIAMETRO DO FURO= 18MM</t>
  </si>
  <si>
    <t>3.13</t>
  </si>
  <si>
    <t>ARRUELA QUADRADA EM ACO GALVANIZADO, DIMENSAO = 38 MM, ESPESSURA = 3MM, DIAMETRO DO FURO= 18 MM</t>
  </si>
  <si>
    <t>3.14</t>
  </si>
  <si>
    <t>ARRUELA EM ALUMINIO, COM ROSCA, DE 3/4", PARA ELETRODUTO</t>
  </si>
  <si>
    <t>3.15</t>
  </si>
  <si>
    <t>ARRUELA EM ALUMINIO, COM ROSCA, DE 1", PARA ELETRODUTO</t>
  </si>
  <si>
    <t>3.16</t>
  </si>
  <si>
    <t>ARRUELA EM ALUMINIO, COM ROSCA, DE 2", PARA ELETRODUTO</t>
  </si>
  <si>
    <t>3.17</t>
  </si>
  <si>
    <t>BUCHA EM ALUMINIO, COM ROSCA, DE 2", PARA ELETRODUTO</t>
  </si>
  <si>
    <t>3.18</t>
  </si>
  <si>
    <t>BUCHA EM ALUMINIO, COM ROSCA, DE 3/4", PARA ELETRODUTO</t>
  </si>
  <si>
    <t>3.19</t>
  </si>
  <si>
    <t>BUCHA EM ALUMINIO, COM ROSCA, DE 1", PARA ELETRODUTO</t>
  </si>
  <si>
    <t>3.20</t>
  </si>
  <si>
    <t>CONECTOR FEMEA RJ - 45, CATEGORIA 6</t>
  </si>
  <si>
    <t>3.21</t>
  </si>
  <si>
    <t>CONECTOR MACHO RJ - 45, CATEGORIA 6</t>
  </si>
  <si>
    <t>3.22</t>
  </si>
  <si>
    <t>CONECTOR METALICO TIPO PARAFUSO FENDIDO (SPLIT BOLT), COM SEPARADOR DE CABOS BIMETALICOS, PARA CABOS ATE 25 MM2</t>
  </si>
  <si>
    <t>3.23</t>
  </si>
  <si>
    <t>CONECTOR METALICO TIPO PARAFUSO FENDIDO (SPLIT BOLT), COM SEPARADOR DE CABOS BIMETALICOS, PARA CABOS ATE 50 MM2</t>
  </si>
  <si>
    <t>3.24</t>
  </si>
  <si>
    <t>CONECTOR METALICO TIPO PARAFUSO FENDIDO (SPLIT BOLT), COM SEPARADOR DE CABOS BIMETALICOS, PARA CABOS ATE 70 MM2</t>
  </si>
  <si>
    <t>3.25</t>
  </si>
  <si>
    <t>CONECTOR METALICO TIPO PARAFUSO FENDIDO (SPLIT BOLT), PARA CABOS ATE 6 MM2</t>
  </si>
  <si>
    <t>3.26</t>
  </si>
  <si>
    <t>CONECTOR METALICO TIPO PARAFUSO FENDIDO (SPLIT BOLT), PARA CABOS ATE 10 MM2</t>
  </si>
  <si>
    <t>3.27</t>
  </si>
  <si>
    <t>CONECTOR METALICO TIPO PARAFUSO FENDIDO (SPLIT BOLT), PARA CABOS ATE 16 MM2</t>
  </si>
  <si>
    <t>3.28</t>
  </si>
  <si>
    <t>CONECTOR METALICO TIPO PARAFUSO FENDIDO (SPLIT BOLT), PARA CABOS ATE 25 MM2</t>
  </si>
  <si>
    <t>3.29</t>
  </si>
  <si>
    <t>CONECTOR METALICO TIPO PARAFUSO FENDIDO (SPLIT BOLT), PARA CABOS ATE 35 MM2</t>
  </si>
  <si>
    <t>3.30</t>
  </si>
  <si>
    <t>CONECTOR METALICO TIPO PARAFUSO FENDIDO (SPLIT BOLT), PARA CABOS ATE 50 MM2</t>
  </si>
  <si>
    <t>3.31</t>
  </si>
  <si>
    <t>CONECTOR RETO DE ALUMINIO PARA ELETRODUTO DE 3/4", PARA ADAPTAR ENTRADA DE ELETRODUTO METALICO FLEXIVEL EM QUADROS</t>
  </si>
  <si>
    <t>3.32</t>
  </si>
  <si>
    <t>CONECTOR RETO DE ALUMINIO PARA ELETRODUTO DE 1", PARA ADAPTAR ENTRADA DE ELETRODUTO METALICO FLEXIVEL EM QUADROS</t>
  </si>
  <si>
    <t>3.33</t>
  </si>
  <si>
    <t>CONECTOR RETO DE ALUMINIO PARA ELETRODUTO DE 2", PARA ADAPTAR ENTRADA DE ELETRODUTO METALICO FLEXIVEL EM QUADROS</t>
  </si>
  <si>
    <t>3.34</t>
  </si>
  <si>
    <t>CABO DE COBRE, FLEXIVEL, CLASSE 4 OU 5, ISOLACAO EM PVC/A, ANTICHAMA BWF-B, COBERTURA PVC-ST1, ANTICHAMA BWF-B, 1 CONDUTOR, 0,6/1 KV, SECAO NOMINAL 1,5 MM2</t>
  </si>
  <si>
    <t>3.35</t>
  </si>
  <si>
    <t>CABO DE COBRE, FLEXIVEL, CLASSE 4 OU 5, ISOLACAO EM PVC/A, ANTICHAMA BWF-B, COBERTURA PVC-ST1, ANTICHAMA BWF-B, 1 CONDUTOR, 0,6/1 KV, SECAO NOMINAL 2,5 MM2</t>
  </si>
  <si>
    <t>3.36</t>
  </si>
  <si>
    <t>CABO DE COBRE, FLEXIVEL, CLASSE 4 OU 5, ISOLACAO EM PVC/A, ANTICHAMA BWF-B, COBERTURA PVC-ST1, ANTICHAMA BWF-B, 1 CONDUTOR, 0,6/1 KV, SECAO NOMINAL 4 MM2</t>
  </si>
  <si>
    <t>3.37</t>
  </si>
  <si>
    <t>CABO DE COBRE, FLEXIVEL, CLASSE 4 OU 5, ISOLACAO EM PVC/A, ANTICHAMA BWF-B, COBERTURA PVC-ST1, ANTICHAMA BWF-B, 1 CONDUTOR, 0,6/1 KV, SECAO NOMINAL 6 MM2</t>
  </si>
  <si>
    <t>3.38</t>
  </si>
  <si>
    <t>CABO DE COBRE, FLEXIVEL, CLASSE 4 OU 5, ISOLACAO EM PVC/A, ANTICHAMA BWF-B, COBERTURA PVC-ST1, ANTICHAMA BWF-B, 1 CONDUTOR, 0,6/1 KV, SECAO NOMINAL 10 MM2</t>
  </si>
  <si>
    <t>3.39</t>
  </si>
  <si>
    <t>CABO DE COBRE, FLEXIVEL, CLASSE 4 OU 5, ISOLACAO EM PVC/A, ANTICHAMA BWF-B, COBERTURA PVC-ST1, ANTICHAMA BWF-B, 1 CONDUTOR, 0,6/1 KV, SECAO NOMINAL 25 MM2</t>
  </si>
  <si>
    <t>3.40</t>
  </si>
  <si>
    <t>CABO DE COBRE, FLEXIVEL, CLASSE 4 OU 5, ISOLACAO EM PVC/A, ANTICHAMA BWF-B, COBERTURA PVC-ST1, ANTICHAMA BWF-B, 1 CONDUTOR, 0,6/1 KV, SECAO NOMINAL 35 MM2</t>
  </si>
  <si>
    <t>3.41</t>
  </si>
  <si>
    <t>CABO DE COBRE, FLEXIVEL, CLASSE 4 OU 5, ISOLACAO EM PVC/A, ANTICHAMA BWF-B, COBERTURA PVC-ST1, ANTICHAMA BWF-B, 1 CONDUTOR, 0,6/1 KV, SECAO NOMINAL 50 MM2</t>
  </si>
  <si>
    <t>3.42</t>
  </si>
  <si>
    <t>CABO DE COBRE, FLEXIVEL, CLASSE 4 OU 5, ISOLACAO EM PVC/A, ANTICHAMA BWF-B, COBERTURA PVC-ST1, ANTICHAMA BWF-B, 1 CONDUTOR, 0,6/1 KV, SECAO NOMINAL 70 MM2</t>
  </si>
  <si>
    <t>3.43</t>
  </si>
  <si>
    <t>CABO DE COBRE, FLEXIVEL, CLASSE 4 OU 5, ISOLACAO EM PVC/A, ANTICHAMA BWF-B, COBERTURA PVC-ST1, ANTICHAMA BWF-B, 1 CONDUTOR, 0,6/1 KV, SECAO NOMINAL 95 MM2</t>
  </si>
  <si>
    <t>3.44</t>
  </si>
  <si>
    <t>CABO FLEXIVEL PVC 750 V, 2 CONDUTORES DE 1,5 MM2</t>
  </si>
  <si>
    <t>3.45</t>
  </si>
  <si>
    <t>CABO FLEXIVEL PVC 750 V, 2 CONDUTORES DE 4,0 MM2</t>
  </si>
  <si>
    <t>3.46</t>
  </si>
  <si>
    <t>CABO FLEXIVEL PVC 750 V, 2 CONDUTORES DE 6,0 MM2</t>
  </si>
  <si>
    <t>3.47</t>
  </si>
  <si>
    <t>CABO FLEXIVEL PVC 750 V, 3 CONDUTORES DE 1,5 MM2</t>
  </si>
  <si>
    <t>3.48</t>
  </si>
  <si>
    <t>CABO FLEXIVEL PVC 750 V, 3 CONDUTORES DE 4,0 MM2</t>
  </si>
  <si>
    <t>3.49</t>
  </si>
  <si>
    <t>CABO FLEXIVEL PVC 750 V, 3 CONDUTORES DE 6,0 MM2</t>
  </si>
  <si>
    <t>3.50</t>
  </si>
  <si>
    <t>CABO FLEXIVEL PVC 750 V, 4 CONDUTORES DE 1,5 MM2</t>
  </si>
  <si>
    <t>3.51</t>
  </si>
  <si>
    <t>CABO FLEXIVEL PVC 750 V, 4 CONDUTORES DE 4,0 MM2</t>
  </si>
  <si>
    <t>3.52</t>
  </si>
  <si>
    <t>CABO FLEXIVEL PVC 750 V, 4 CONDUTORES DE 6,0 MM2</t>
  </si>
  <si>
    <t>3.53</t>
  </si>
  <si>
    <t>CABO MULTIPOLAR DE COBRE, FLEXIVEL, CLASSE 4 OU 5, ISOLACAO EM HEPR, COBERTURA EM PVC-ST2, ANTICHAMA BWF-B, 0,6/1 KV, 3 CONDUTORES DE 2,5 MM2</t>
  </si>
  <si>
    <t>3.54</t>
  </si>
  <si>
    <t>CABO MULTIPOLAR DE COBRE, FLEXIVEL, CLASSE 4 OU 5, ISOLACAO EM HEPR, COBERTURA EM PVC-ST2, ANTICHAMA BWF-B, 0,6/1 KV, 3 CONDUTORES DE 4 MM2</t>
  </si>
  <si>
    <t>3.55</t>
  </si>
  <si>
    <t>CABO MULTIPOLAR DE COBRE, FLEXIVEL, CLASSE 4 OU 5, ISOLACAO EM HEPR, COBERTURA EM PVC-ST2, ANTICHAMA BWF-B, 0,6/1 KV, 3 CONDUTORES DE 6 MM2</t>
  </si>
  <si>
    <t>3.56</t>
  </si>
  <si>
    <t>CABO MULTIPOLAR DE COBRE, FLEXIVEL, CLASSE 4 OU 5, ISOLACAO EM HEPR, COBERTURA EM PVC-ST2, ANTICHAMA BWF-B, 0,6/1 KV, 3 CONDUTORES DE 10 MM2</t>
  </si>
  <si>
    <t>3.57</t>
  </si>
  <si>
    <t>CABO DE COBRE NU 10 MM2 MEIO-DURO</t>
  </si>
  <si>
    <t>3.58</t>
  </si>
  <si>
    <t>CABO DE COBRE NU 16 MM2 MEIO-DURO</t>
  </si>
  <si>
    <t>3.59</t>
  </si>
  <si>
    <t>CABO DE COBRE NU 25 MM2 MEIO-DURO</t>
  </si>
  <si>
    <t>3.60</t>
  </si>
  <si>
    <t>CABO DE COBRE NU 35 MM2 MEIO-DURO</t>
  </si>
  <si>
    <t>3.61</t>
  </si>
  <si>
    <t>CABO DE COBRE NU 50 MM2 MEIO-DURO</t>
  </si>
  <si>
    <t>3.62</t>
  </si>
  <si>
    <t>CABO TELEFONICO CCI 50, 2 PARES, USO INTERNO, SEM BLINDAGEM</t>
  </si>
  <si>
    <t>3.63</t>
  </si>
  <si>
    <t>CABO TELEFONICO CCI 50, 6 PARES, USO INTERNO, SEM BLINDAGEM</t>
  </si>
  <si>
    <t>3.64</t>
  </si>
  <si>
    <t>CABO DE REDE, PAR TRANCADO UTP, 4 PARES, CATEGORIA 6</t>
  </si>
  <si>
    <t>3.65</t>
  </si>
  <si>
    <t>CAIXA DE PASSAGEM, EM PVC, DE 4" X 2", PARA ELETRODUTO FLEXIVEL CORRUGADO</t>
  </si>
  <si>
    <t>3.66</t>
  </si>
  <si>
    <t>CAIXA DE PASSAGEM ELETRICA DE PAREDE, DE SOBREPOR, EM PVC, COM TAMPA APARAFUSADA, DIMENSOES, 400 X 400 X *120* MM</t>
  </si>
  <si>
    <t>3.67</t>
  </si>
  <si>
    <t>CAIXA DE PASSAGEM, EM PVC, DE 4" X 4", PARA ELETRODUTO FLEXIVEL CORRUGADO</t>
  </si>
  <si>
    <t>3.68</t>
  </si>
  <si>
    <t>CAIXA DE PASSAGEM/ LUZ / TELEFONIA, DE EMBUTIR, EM CHAPA DE ACO GALVANIZADO, DIMENSOES 60 X 60 X *12* CM (PADRAO CONCESSIONARIA LOCAL)</t>
  </si>
  <si>
    <t>3.69</t>
  </si>
  <si>
    <t>CAIXA DE PASSAGEM METALICA DE SOBREPOR COM TAMPA PARAFUSADA, DIMENSOES 20 X 20 X 10 CM</t>
  </si>
  <si>
    <t>3.70</t>
  </si>
  <si>
    <t>CAIXA DE PASSAGEM METALICA DE SOBREPOR COM TAMPA PARAFUSADA, DIMENSOES 40 X 40 X 15 CM</t>
  </si>
  <si>
    <t>3.71</t>
  </si>
  <si>
    <t>CAIXA DE PASSAGEM / DERIVACAO / LUZ, OCTOGONAL 4 X4, EM ACO ESMALTADA, COM FUNDO MOVEL SIMPLES (FMS)</t>
  </si>
  <si>
    <t>3.72</t>
  </si>
  <si>
    <t>CHUVEIRO COMUM EM PLASTICO BRANCO, COM CANO, 3 TEMPERATURAS, 5500 W (110/220 V)</t>
  </si>
  <si>
    <t>3.73</t>
  </si>
  <si>
    <t>CONDULETE DE ALUMINIO TIPO C, PARA ELETRODUTO ROSCAVEL DE 3/4", COM TAMPA CEGA</t>
  </si>
  <si>
    <t>3.74</t>
  </si>
  <si>
    <t>CONDULETE DE ALUMINIO TIPO E, PARA ELETRODUTO ROSCAVEL DE 3/4", COM TAMPA CEGA</t>
  </si>
  <si>
    <t>3.75</t>
  </si>
  <si>
    <t>CONDULETE DE ALUMINIO TIPO LR, PARA ELETRODUTO ROSCAVEL DE 3/4", COM TAMPA CEGA</t>
  </si>
  <si>
    <t>3.76</t>
  </si>
  <si>
    <t>CONDULETE DE ALUMINIO TIPO T, PARA ELETRODUTO ROSCAVEL DE 3/4", COM TAMPA CEGA</t>
  </si>
  <si>
    <t>3.77</t>
  </si>
  <si>
    <t>CONDULETE DE ALUMINIO TIPO C, PARA ELETRODUTO ROSCAVEL DE 1", COM TAMPA CEGA</t>
  </si>
  <si>
    <t>3.78</t>
  </si>
  <si>
    <t>CONDULETE DE ALUMINIO TIPO E, PARA ELETRODUTO ROSCAVEL DE 1", COM TAMPA CEGA</t>
  </si>
  <si>
    <t>3.79</t>
  </si>
  <si>
    <t>CONDULETE DE ALUMINIO TIPO LR, PARA ELETRODUTO ROSCAVEL DE 1", COM TAMPA CEGA</t>
  </si>
  <si>
    <t>3.80</t>
  </si>
  <si>
    <t>CONDULETE DE ALUMINIO TIPO T, PARA ELETRODUTO ROSCAVEL DE 1", COM TAMPA CEGA</t>
  </si>
  <si>
    <t>3.81</t>
  </si>
  <si>
    <t>CONDULETE DE ALUMINIO TIPO B, PARA ELETRODUTO ROSCAVEL DE 1", COM TAMPA CEGA</t>
  </si>
  <si>
    <t>3.82</t>
  </si>
  <si>
    <t>CONDULETE DE ALUMINIO TIPO B, PARA ELETRODUTO ROSCAVEL DE 1/2", COM TAMPA CEGA</t>
  </si>
  <si>
    <t>3.83</t>
  </si>
  <si>
    <t>CONDULETE DE ALUMINIO TIPO B, PARA ELETRODUTO ROSCAVEL DE 3/4", COM TAMPA CEGA</t>
  </si>
  <si>
    <t>3.84</t>
  </si>
  <si>
    <t>CONDULETE DE ALUMINIO TIPO C, PARA ELETRODUTO ROSCAVEL DE 1/2", COM TAMPA CEGA</t>
  </si>
  <si>
    <t>3.85</t>
  </si>
  <si>
    <t>CONDULETE DE ALUMINIO TIPO E, PARA ELETRODUTO ROSCAVEL DE 1/2", COM TAMPA CEGA</t>
  </si>
  <si>
    <t>3.86</t>
  </si>
  <si>
    <t>CONDULETE DE ALUMINIO TIPO LR, PARA ELETRODUTO ROSCAVEL DE 1/2", COM TAMPA CEGA</t>
  </si>
  <si>
    <t>3.87</t>
  </si>
  <si>
    <t>CURVA 90 GRAUS, LONGA, DE PVC RIGIDO ROSCAVEL, DE 3/4", PARA ELETRODUTO</t>
  </si>
  <si>
    <t>3.88</t>
  </si>
  <si>
    <t>CURVA 90 GRAUS, CURTA, DE PVC RIGIDO ROSCAVEL, DE 1", PARA ELETRODUTO</t>
  </si>
  <si>
    <t>3.89</t>
  </si>
  <si>
    <t>CURVA 90 GRAUS, LONGA, DE PVC RIGIDO ROSCAVEL, DE 2", PARA ELETRODUTO</t>
  </si>
  <si>
    <t>3.90</t>
  </si>
  <si>
    <t>CURVA 90 GRAUS, LONGA, DE PVC RIGIDO ROSCAVEL, DE 1 1/2", PARA ELETRODUTO</t>
  </si>
  <si>
    <t>3.91</t>
  </si>
  <si>
    <t>CURVA 90 GRAUS, LONGA, DE PVC RIGIDO ROSCAVEL, DE 1", PARA ELETRODUTO</t>
  </si>
  <si>
    <t>3.92</t>
  </si>
  <si>
    <t>DISJUNTOR TIPO DIN/IEC, MONOPOLAR DE 6 ATE 32A</t>
  </si>
  <si>
    <t>3.93</t>
  </si>
  <si>
    <t>DISJUNTOR TIPO DIN/IEC, BIPOLAR DE 6 ATE 32A</t>
  </si>
  <si>
    <t>3.94</t>
  </si>
  <si>
    <t>DISJUNTOR TIPO DIN / IEC, MONOPOLAR DE 40 ATE 50A</t>
  </si>
  <si>
    <t>3.95</t>
  </si>
  <si>
    <t>DISJUNTOR TIPO DIN/IEC, MONOPOLAR DE 63 A</t>
  </si>
  <si>
    <t>3.96</t>
  </si>
  <si>
    <t>DISJUNTOR TIPO DIN/IEC, BIPOLAR 40 ATE 50A</t>
  </si>
  <si>
    <t>3.97</t>
  </si>
  <si>
    <t>DISJUNTOR TIPO DIN/IEC, BIPOLAR 63 A</t>
  </si>
  <si>
    <t>3.98</t>
  </si>
  <si>
    <t>DISJUNTOR TIPO DIN/IEC, TRIPOLAR DE 10 ATE 50A</t>
  </si>
  <si>
    <t>3.99</t>
  </si>
  <si>
    <t>DISJUNTOR TIPO DIN/IEC, TRIPOLAR 63 A</t>
  </si>
  <si>
    <t>3.100</t>
  </si>
  <si>
    <t>DISJUNTOR TERMICO E MAGNETICO AJUSTAVEIS, TRIPOLAR DE 100 ATE 250A, CAPACIDADE DE INTERRUPCAO DE 35KA</t>
  </si>
  <si>
    <t>3.101</t>
  </si>
  <si>
    <t>DISJUNTOR TERMICO E MAGNETICO AJUSTAVEIS, TRIPOLAR DE 300 ATE 400A, CAPACIDADE DE INTERRUPCAO DE 35KA</t>
  </si>
  <si>
    <t>3.102</t>
  </si>
  <si>
    <t>DISJUNTOR TERMOMAGNETICO TRIPOLAR 3 X 400 A / ICC - 25 KA</t>
  </si>
  <si>
    <t>3.103</t>
  </si>
  <si>
    <t>DISJUNTOR TERMOMAGNETICO TRIPOLAR 125A</t>
  </si>
  <si>
    <t>3.104</t>
  </si>
  <si>
    <t>DISJUNTOR TERMOMAGNETICO TRIPOLAR 150 A / 600 V, TIPO FXD / ICC - 35 KA</t>
  </si>
  <si>
    <t>3.105</t>
  </si>
  <si>
    <t>DISJUNTOR TERMOMAGNETICO TRIPOLAR 200 A / 600 V, TIPO FXD / ICC - 35 KA</t>
  </si>
  <si>
    <t>3.106</t>
  </si>
  <si>
    <t>DISJUNTOR TERMOMAGNETICO TRIPOLAR 250 A / 600 V, TIPO FXD</t>
  </si>
  <si>
    <t>3.107</t>
  </si>
  <si>
    <t>DISPOSITIVO DR, 2 POLOS, SENSIBILIDADE DE 30 MA, CORRENTE DE 25 A, TIPO AC</t>
  </si>
  <si>
    <t>3.108</t>
  </si>
  <si>
    <t>DISPOSITIVO DR, 4 POLOS, SENSIBILIDADE DE 30 MA, CORRENTE DE 40 A, TIPO AC</t>
  </si>
  <si>
    <t>3.109</t>
  </si>
  <si>
    <t>DISPOSITIVO DR, 4 POLOS, SENSIBILIDADE DE 30 MA, CORRENTE DE 63 A, TIPO AC</t>
  </si>
  <si>
    <t>3.110</t>
  </si>
  <si>
    <t>ELETRODUTO DE PVC RIGIDO ROSCAVEL DE 3/4 ", SEM LUVA</t>
  </si>
  <si>
    <t>3.111</t>
  </si>
  <si>
    <t>ELETRODUTO DE PVC RIGIDO ROSCAVEL DE 1 ", SEM LUVA</t>
  </si>
  <si>
    <t>3.112</t>
  </si>
  <si>
    <t>ELETRODUTO DE PVC RIGIDO ROSCAVEL DE 1 1/2 ", SEM LUVA</t>
  </si>
  <si>
    <t>3.113</t>
  </si>
  <si>
    <t>ELETRODUTO DE PVC RIGIDO ROSCAVEL DE 2 ", SEM LUVA</t>
  </si>
  <si>
    <t>3.114</t>
  </si>
  <si>
    <t>ELETRODUTO DE PVC RIGIDO ROSCAVEL DE 3 ", SEM LUVA</t>
  </si>
  <si>
    <t>3.115</t>
  </si>
  <si>
    <t>ELETRODUTO DE PVC RIGIDO ROSCAVEL DE 4 ", SEM LUVA</t>
  </si>
  <si>
    <t>3.116</t>
  </si>
  <si>
    <t>ELETRODUTO PVC FLEXIVEL CORRUGADO, COR AMARELA, DE 16 MM</t>
  </si>
  <si>
    <t>3.117</t>
  </si>
  <si>
    <t>ELETRODUTO PVC FLEXIVEL CORRUGADO, COR AMARELA, DE 20 MM</t>
  </si>
  <si>
    <t>3.118</t>
  </si>
  <si>
    <t>ELETRODUTO PVC FLEXIVEL CORRUGADO, COR AMARELA, DE 25 MM</t>
  </si>
  <si>
    <t>3.119</t>
  </si>
  <si>
    <t>ELETRODUTO PVC FLEXIVEL CORRUGADO, COR AMARELA, DE 32 MM</t>
  </si>
  <si>
    <t>3.120</t>
  </si>
  <si>
    <t>ELETRODUTO/CONDULETE DE PVC RIGIDO, LISO, COR CINZA, DE 1/2", PARA INSTALACOES APARENTES (NBR 5410)</t>
  </si>
  <si>
    <t>3.121</t>
  </si>
  <si>
    <t>ELETRODUTO/CONDULETE DE PVC RIGIDO, LISO, COR CINZA, DE 1", PARA INSTALACOES APARENTES (NBR 5410)</t>
  </si>
  <si>
    <t>3.122</t>
  </si>
  <si>
    <t>ELETRODUTO/CONDULETE DE PVC RIGIDO, LISO, COR CINZA, DE 3/4", PARA INSTALACOES APARENTES (NBR 5410)</t>
  </si>
  <si>
    <t>3.123</t>
  </si>
  <si>
    <t>FITA ISOLANTE ADESIVA ANTICHAMA, USO ATE 750 V, EM ROLO DE 19 MM X 20 M</t>
  </si>
  <si>
    <t>3.124</t>
  </si>
  <si>
    <t>FITA ISOLANTE DE BORRACHA AUTOFUSAO, USO ATE 69 KV (ALTA TENSAO)</t>
  </si>
  <si>
    <t>3.125</t>
  </si>
  <si>
    <t>INTERRUPTOR SIMPLES 10A, 250V, CONJUNTO MONTADO PARA EMBUTIR 4" X 2" (PLACA + SUPORTE + MODULO)</t>
  </si>
  <si>
    <t>3.126</t>
  </si>
  <si>
    <t>INTERRUPTOR INTERMEDIARIO 10A, 250V, CONJUNTO MONTADO PARA EMBUTIR 4" X 2" (PLACA + SUPORTE + MODULO)</t>
  </si>
  <si>
    <t>3.127</t>
  </si>
  <si>
    <t>INTERRUPTORES SIMPLES (2 MODULOS) 10A, 250V, CONJUNTO MONTADO PARA EMBUTIR 4" X 2" (PLACA + SUPORTE + MODULOS)</t>
  </si>
  <si>
    <t>3.128</t>
  </si>
  <si>
    <t>INTERRUPTOR SIMPLES + TOMADA 2P+T 10A, 250V, CONJUNTO MONTADO PARA EMBUTIR 4" X 2" (PLACA + SUPORTE + MODULOS)</t>
  </si>
  <si>
    <t>3.129</t>
  </si>
  <si>
    <t>INTERRUPTORES SIMPLES (2 MODULOS) + TOMADA 2P+T 10A, 250V, CONJUNTO MONTADO PARA EMBUTIR 4" X 2" (PLACA + SUPORTE + MODULOS)</t>
  </si>
  <si>
    <t>3.130</t>
  </si>
  <si>
    <t>INTERRUPTORES SIMPLES (3 MODULOS) 10A, 250V, CONJUNTO MONTADO PARA EMBUTIR 4" X 2" (PLACA + SUPORTE + MODULOS)</t>
  </si>
  <si>
    <t>3.131</t>
  </si>
  <si>
    <t>INTERRUPTORES PARALELOS (2 MODULOS) + TOMADA 2P+T 10A, 250V, CONJUNTO MONTADO PARA EMBUTIR 4" X 2" (PLACA + SUPORTE + MODULOS)</t>
  </si>
  <si>
    <t>3.132</t>
  </si>
  <si>
    <t>INTERRUPTORES PARALELOS (2 MODULOS) 10A, 250V, CONJUNTO MONTADO PARA EMBUTIR 4" X 2" (PLACA + SUPORTE + MODULOS)</t>
  </si>
  <si>
    <t>3.133</t>
  </si>
  <si>
    <t>INTERRUPTORES SIMPLES (2 MODULOS) + 1 INTERRUPTOR PARALELO 10A, 250V, CONJUNTO MONTADO PARA EMBUTIR 4" X 2" (PLACA + SUPORTE + MODULOS)</t>
  </si>
  <si>
    <t>3.134</t>
  </si>
  <si>
    <t>INTERRUPTOR PARALELO 10A, 250V, CONJUNTO MONTADO PARA EMBUTIR 4" X 2" (PLACA + SUPORTE + MODULO)</t>
  </si>
  <si>
    <t>3.135</t>
  </si>
  <si>
    <t>ESPELHO / PLACA CEGA 4" X 2", PARA INSTALACAO DE TOMADAS E INTERRUPTORES</t>
  </si>
  <si>
    <t>3.136</t>
  </si>
  <si>
    <t>ESPELHO / PLACA CEGA 4" X 4", PARA INSTALACAO DE TOMADAS E INTERRUPTORES</t>
  </si>
  <si>
    <t>3.137</t>
  </si>
  <si>
    <t>ESPELHO / PLACA DE 1 POSTO 4" X 2", PARA INSTALACAO DE TOMADAS E INTERRUPTORES</t>
  </si>
  <si>
    <t>3.138</t>
  </si>
  <si>
    <t>ESPELHO / PLACA DE 2 POSTOS 4" X 2", PARA INSTALACAO DE TOMADAS E INTERRUPTORES</t>
  </si>
  <si>
    <t>3.139</t>
  </si>
  <si>
    <t>ESPELHO / PLACA DE 2 POSTOS 4" X 4", PARA INSTALACAO DE TOMADAS E INTERRUPTORES</t>
  </si>
  <si>
    <t>3.140</t>
  </si>
  <si>
    <t>ESPELHO / PLACA DE 3 POSTOS 4" X 2", PARA INSTALACAO DE TOMADAS E INTERRUPTORES</t>
  </si>
  <si>
    <t>3.141</t>
  </si>
  <si>
    <t>ESPELHO / PLACA DE 4 POSTOS 4" X 4", PARA INSTALACAO DE TOMADAS E INTERRUPTORES</t>
  </si>
  <si>
    <t>3.142</t>
  </si>
  <si>
    <t>ESPELHO / PLACA DE 6 POSTOS 4" X 4", PARA INSTALACAO DE TOMADAS E INTERRUPTORES</t>
  </si>
  <si>
    <t>3.143</t>
  </si>
  <si>
    <t>ESPUMA EXPANSIVA DE POLIURETANO, APLICACAO MANUAL - 500 ML</t>
  </si>
  <si>
    <t>3.144</t>
  </si>
  <si>
    <t>LAMPADA LED 10 W BIVOLT BRANCA, FORMATO TRADICIONAL (BASE E27)</t>
  </si>
  <si>
    <t>3.145</t>
  </si>
  <si>
    <t>LAMPADA LED TIPO DICROICA BIVOLT, LUZ BRANCA, 5 W (BASE GU10)</t>
  </si>
  <si>
    <t>3.146</t>
  </si>
  <si>
    <t>LAMPADA LED TUBULAR BIVOLT 18/20 W, BASE G13</t>
  </si>
  <si>
    <t>3.147</t>
  </si>
  <si>
    <t>LAMPADA LED TUBULAR BIVOLT 9/10 W, BASE G13</t>
  </si>
  <si>
    <t>3.148</t>
  </si>
  <si>
    <t>SENSOR DE PRESENCA BIVOLT DE TETO COM FOTOCELULA PARA QUALQUER TIPO DE LAMPADA POTENCIA MAXIMA *1000* W, USO INTERNO</t>
  </si>
  <si>
    <t>3.149</t>
  </si>
  <si>
    <t>LUMINARIA DE LED PARA ILUMINACAO PUBLICA, DE 181 W ATE 239 W, INVOLUCRO EM ALUMINIO OU ACO INOX</t>
  </si>
  <si>
    <t>3.150</t>
  </si>
  <si>
    <t>LUMINARIA DE EMERGENCIA 30 LEDS, POTENCIA 2 W, BATERIA DE LITIO, AUTONOMIA DE 6 HORAS</t>
  </si>
  <si>
    <t>3.151</t>
  </si>
  <si>
    <t>LUMINARIA DE TETO PLAFON/PLAFONIER EM PLASTICO COM BASE E27, POTENCIA MAXIMA 60 W (NAO INCLUI LAMPADA)</t>
  </si>
  <si>
    <t>3.152</t>
  </si>
  <si>
    <t>LUMINARIA LED REFLETOR RETANGULAR BIVOLT, LUZ BRANCA, 30 W</t>
  </si>
  <si>
    <t>3.153</t>
  </si>
  <si>
    <t>LUMINARIA LED REFLETOR RETANGULAR BIVOLT, LUZ BRANCA, 50 W</t>
  </si>
  <si>
    <t>3.154</t>
  </si>
  <si>
    <t>QUADRO DE DISTRIBUICAO COM BARRAMENTO TRIFASICO, DE EMBUTIR, EM CHAPA DE ACO GALVANIZADO, PARA 18 DISJUNTORES DIN, 100 A, INCLUINDO BARRAMENTO</t>
  </si>
  <si>
    <t>3.155</t>
  </si>
  <si>
    <t>QUADRO DE DISTRIBUICAO COM BARRAMENTO TRIFASICO, DE EMBUTIR, EM CHAPA DE ACO GALVANIZADO, PARA 24 DISJUNTORES DIN, 100 A</t>
  </si>
  <si>
    <t>3.156</t>
  </si>
  <si>
    <t>QUADRO DE DISTRIBUICAO COM BARRAMENTO TRIFASICO, DE EMBUTIR, EM CHAPA DE ACO GALVANIZADO, PARA 28 DISJUNTORES DIN, 100 A</t>
  </si>
  <si>
    <t>3.157</t>
  </si>
  <si>
    <t>QUADRO DE DISTRIBUICAO, EM PVC, DE EMBUTIR, COM BARRAMENTO TERRA / NEUTRO, PARA 12 DISJUNTORES NEMA OU 16 DISJUNTORES DIN</t>
  </si>
  <si>
    <t>3.158</t>
  </si>
  <si>
    <t>QUADRO DE DISTRIBUICAO, EM PVC, DE EMBUTIR, COM BARRAMENTO TERRA / NEUTRO, PARA 18 DISJUNTORES NEMA OU 24 DISJUNTORES DIN</t>
  </si>
  <si>
    <t>3.159</t>
  </si>
  <si>
    <t>QUADRO DE DISTRIBUICAO, EM PVC, DE EMBUTIR, COM BARRAMENTO TERRA / NEUTRO, PARA 27 DISJUNTORES NEMA OU 36 DISJUNTORES DIN</t>
  </si>
  <si>
    <t>3.160</t>
  </si>
  <si>
    <t>QUADRO DE DISTRIBUICAO, EM PVC, DE EMBUTIR, COM BARRAMENTO TERRA / NEUTRO, PARA 48 DISJUNTORES DIN</t>
  </si>
  <si>
    <t>3.161</t>
  </si>
  <si>
    <t>LUVA EM PVC RIGIDO ROSCAVEL, DE 1 1/2", PARA ELETRODUTO</t>
  </si>
  <si>
    <t>3.162</t>
  </si>
  <si>
    <t>LUVA EM PVC RIGIDO ROSCAVEL, DE 1 1/4", PARA ELETRODUTO</t>
  </si>
  <si>
    <t>3.163</t>
  </si>
  <si>
    <t>LUVA EM PVC RIGIDO ROSCAVEL, DE 3/4", PARA ELETRODUTO</t>
  </si>
  <si>
    <t>3.164</t>
  </si>
  <si>
    <t>LUVA EM PVC RIGIDO ROSCAVEL, DE 1", PARA ELETRODUTO</t>
  </si>
  <si>
    <t>3.165</t>
  </si>
  <si>
    <t>LUVA EM PVC RIGIDO ROSCAVEL, DE 2", PARA ELETRODUTO</t>
  </si>
  <si>
    <t>3.166</t>
  </si>
  <si>
    <t>RELE FOTOELETRICO INTERNO E EXTERNO BIVOLT 1000 W, DE CONECTOR, SEM BASE</t>
  </si>
  <si>
    <t>3.167</t>
  </si>
  <si>
    <t>SENSOR DE PRESENCA BIVOLT DE PAREDE SEM FOTOCELULA PARA QUALQUER TIPO DE LAMPADA POTENCIA MAXIMA *1000* W, USO INTERNO</t>
  </si>
  <si>
    <t>3.168</t>
  </si>
  <si>
    <t>TERMINAL A COMPRESSAO EM COBRE ESTANHADO PARA CABO 6 MM2, 1 FURO E 1 COMPRESSAO, PARA PARAFUSO DE FIXACAO M6</t>
  </si>
  <si>
    <t>3.169</t>
  </si>
  <si>
    <t>TERMINAL A COMPRESSAO EM COBRE ESTANHADO PARA CABO 35 MM2, 1 FURO E 1 COMPRESSAO, PARA PARAFUSO DE FIXACAO M8</t>
  </si>
  <si>
    <t>3.170</t>
  </si>
  <si>
    <t>TERMINAL A COMPRESSAO EM COBRE ESTANHADO PARA CABO 50 MM2, 1 FURO E 1 COMPRESSAO, PARA PARAFUSO DE FIXACAO M8</t>
  </si>
  <si>
    <t>3.171</t>
  </si>
  <si>
    <t>TERMINAL A COMPRESSAO EM COBRE ESTANHADO PARA CABO 2,5 MM2, 1 FURO E 1 COMPRESSAO, PARA PARAFUSO DE FIXACAO M5</t>
  </si>
  <si>
    <t>3.172</t>
  </si>
  <si>
    <t>TERMINAL A COMPRESSAO EM COBRE ESTANHADO PARA CABO 4 MM2, 1 FURO E 1 COMPRESSAO, PARA PARAFUSO DE FIXACAO M5</t>
  </si>
  <si>
    <t>3.173</t>
  </si>
  <si>
    <t>TOMADA 2P+T 10A, 250V (APENAS MODULO)</t>
  </si>
  <si>
    <t>3.174</t>
  </si>
  <si>
    <t>TOMADA 2P+T 10A, 250V, CONJUNTO MONTADO PARA EMBUTIR 4" X 2" (PLACA + SUPORTE + MODULO)</t>
  </si>
  <si>
    <t>3.175</t>
  </si>
  <si>
    <t>TOMADA 2P+T 10A, 250V, CONJUNTO MONTADO PARA SOBREPOR 4" X 2" (CAIXA + MODULO)</t>
  </si>
  <si>
    <t>3.176</t>
  </si>
  <si>
    <t>TOMADA 2P+T 20A 250V, CONJUNTO MONTADO PARA EMBUTIR 4" X 2" (PLACA + SUPORTE + MODULO)</t>
  </si>
  <si>
    <t>3.177</t>
  </si>
  <si>
    <t>TOMADA 2P+T 20A, 250V (APENAS MODULO)</t>
  </si>
  <si>
    <t>3.178</t>
  </si>
  <si>
    <t>TOMADAS (2 MODULOS) 2P+T 10A, 250V, CONJUNTO MONTADO PARA EMBUTIR 4" X 2" (PLACA + SUPORTE + MODULOS)</t>
  </si>
  <si>
    <t>TOTAL MATERIAIS ELÉTRICOS R$</t>
  </si>
  <si>
    <t>4 - MATERIAIS PARA EQUIPAMENTOS DE ACADEMIA</t>
  </si>
  <si>
    <t>Modulo Painel Completo Bicicleta</t>
  </si>
  <si>
    <t>Membrana do Painel para Bicicleta Ergométrica</t>
  </si>
  <si>
    <t>4.3</t>
  </si>
  <si>
    <t>Placa de Controle para esteria</t>
  </si>
  <si>
    <t>4.4</t>
  </si>
  <si>
    <t>Lona de Corrida para esteira</t>
  </si>
  <si>
    <t>4.5</t>
  </si>
  <si>
    <t>Modulo Painel Completo Esteira Ergométrica</t>
  </si>
  <si>
    <t>4.6</t>
  </si>
  <si>
    <t>Membrana do Painel para Esteira Ergométrica</t>
  </si>
  <si>
    <t>4.7</t>
  </si>
  <si>
    <t>Cabo de Aço Revestido com PVC, 100 mt</t>
  </si>
  <si>
    <t>ROLO</t>
  </si>
  <si>
    <t>4.8</t>
  </si>
  <si>
    <t>Mancal + Rolamento</t>
  </si>
  <si>
    <t>4.9</t>
  </si>
  <si>
    <t>Redutor Longo</t>
  </si>
  <si>
    <t>4.10</t>
  </si>
  <si>
    <t>Fixador de Cabo de Aço</t>
  </si>
  <si>
    <t>4.11</t>
  </si>
  <si>
    <t>Cabo Sensor de Velocidade Para Esteira</t>
  </si>
  <si>
    <t>4.12</t>
  </si>
  <si>
    <t>Pino para Aparelho de Musculação</t>
  </si>
  <si>
    <t>4.13</t>
  </si>
  <si>
    <t xml:space="preserve">Regulador De Esforço Carga </t>
  </si>
  <si>
    <t>4.14</t>
  </si>
  <si>
    <t>Puxador com Trava PTT Preto</t>
  </si>
  <si>
    <t>4.15</t>
  </si>
  <si>
    <t>Bola e argola terminal de Cabo de Aço</t>
  </si>
  <si>
    <t>4.16</t>
  </si>
  <si>
    <t>Mosquetão para academia convencional</t>
  </si>
  <si>
    <t>4.17</t>
  </si>
  <si>
    <t>Grampo Presilha Clips Cabo Aço</t>
  </si>
  <si>
    <t>4.18</t>
  </si>
  <si>
    <t>Roldana Leg Press</t>
  </si>
  <si>
    <t>4.19</t>
  </si>
  <si>
    <t>Roldana para Cabo de Aço</t>
  </si>
  <si>
    <t>4.20</t>
  </si>
  <si>
    <t>Kit Suporte Plástico Para Apoio de Dumbells c/ 10 unidades</t>
  </si>
  <si>
    <t>4.21</t>
  </si>
  <si>
    <t>Conjunto Polia Variável Cross Over</t>
  </si>
  <si>
    <t>4.22</t>
  </si>
  <si>
    <t>Correia de Esteira</t>
  </si>
  <si>
    <t>4.23</t>
  </si>
  <si>
    <t>Rolo Dianteiro da Esteira</t>
  </si>
  <si>
    <t>4.24</t>
  </si>
  <si>
    <t>Rolo Traseiro da Esteira</t>
  </si>
  <si>
    <t>4.25</t>
  </si>
  <si>
    <t>Correia Bicicleta Ergométrica</t>
  </si>
  <si>
    <t>4.26</t>
  </si>
  <si>
    <t>Deck de madeira Esteira</t>
  </si>
  <si>
    <t>PEÇA</t>
  </si>
  <si>
    <t>4.27</t>
  </si>
  <si>
    <t>Silicone Lubrificante, 1 Lt</t>
  </si>
  <si>
    <t>FRASCO</t>
  </si>
  <si>
    <t>4.28</t>
  </si>
  <si>
    <t>Graxa Lubrificante, 1Kg</t>
  </si>
  <si>
    <t>4.29</t>
  </si>
  <si>
    <t>Tinta Epóxi com Edurecedor 3,6 lt</t>
  </si>
  <si>
    <t>GALÃO</t>
  </si>
  <si>
    <t>TOTAL MATERIAIS PARA EQUIPAMENTOS DE ACADEMIA R$</t>
  </si>
  <si>
    <t>QUADRO RESUMO DO VALOR ANUAL ESTIMADO COM MATERIAIS E PEÇAS</t>
  </si>
  <si>
    <t>TOTAL ESTIMADO R$</t>
  </si>
  <si>
    <t>BONIFICAÇÃO E DESPESAS INDIRETAS (BDI) (*2)</t>
  </si>
  <si>
    <t>VALOR GLOBAL ESTIMADO ANUAL COM MATERIAIS E PEÇAS + BDI2 R$</t>
  </si>
  <si>
    <t>RELAÇÃO DE PEÇAS E MATERIAIS (ESTIMATIVA ANUAL) - DPF/PBH/PI</t>
  </si>
  <si>
    <t>Posto fixo de serviço de manutenção predial na SR/PF/PI - Oficial Eletricista - Com Adicional de Periculosidade de 30%</t>
  </si>
  <si>
    <t>Posto fixo de serviço de manutenção predial na SR/PF/PI - Oficial Bombeiro - Com Adicional de Periculosidade de 30%</t>
  </si>
  <si>
    <t>Serviço de Manutenção Predial por acionamento na SR/PF/PI e Depósito da SR/PF/PI, em Teresina/PI.</t>
  </si>
  <si>
    <t>Serviço de Manutenção Predial por acionamento na DPF/PHB/PI, em Parnaíba/PI.</t>
  </si>
  <si>
    <t>Fornecimento de peças, materiais e insumos sob demanda para serviço de manutenção predial na SR/PF/PI e Depósito da SR/PF/PI, em Teresina/PI.</t>
  </si>
  <si>
    <t>Fornecimento de peças, materiais e insumos sob demanda para serviço de manutenção predial na DPF/PHB/PI, em Parnaíbia/PI.</t>
  </si>
  <si>
    <t>7156-15</t>
  </si>
  <si>
    <t>*</t>
  </si>
  <si>
    <t>Serviço</t>
  </si>
  <si>
    <t>Grupo</t>
  </si>
  <si>
    <t>TOTAL MENSAL ESTIMADO</t>
  </si>
  <si>
    <t>VALOR TOTAL ANUAL ESTIMADO</t>
  </si>
  <si>
    <t>VALOR TOTAL MENSAL ESTIMADO</t>
  </si>
  <si>
    <t>TOTAL ANUAL ESTIMADO</t>
  </si>
  <si>
    <t>PERCENTUAL DE DESCONTO</t>
  </si>
  <si>
    <t>Percentual de desconto</t>
  </si>
  <si>
    <t>Total com desconto</t>
  </si>
  <si>
    <t>VALOR UNITÁRIO ACRESCIDO DO BDI E com desconto R$</t>
  </si>
  <si>
    <t>VALOR TOTAL ACRESCIDO DO BDI E com desconto R$</t>
  </si>
  <si>
    <t>Totais acrescido do BDI e com descontos</t>
  </si>
  <si>
    <t>* O licitante deverá preencher apenas o percentual de desconto, valores unitários e BDI constituem itens fixos, outros itens podem ser solicitados onde será considerando o desconto aqui informado e demais disposições do Termo de Referência.</t>
  </si>
  <si>
    <t>** Para os equipamentos utilizou-se como base para deprecição 60 meses e foi rateado pela quantidade de funcionários, os demais considerou-se vida util de um ano. Outras metodologias de cálculo poderão ser adotadas, desde que justificadas.</t>
  </si>
  <si>
    <t>*** Os itens aqui devem ser repostos sempre que necessários.</t>
  </si>
  <si>
    <t>** Aqui o licitante deverá preenher apenas o percentual de desconto destacado em amarelo, valores unitários e BDI constituem itens fixos, outros serviços podem ser solicitados onde será considerando o desconto aqui informado e demais disposições do Termo de Referência.</t>
  </si>
  <si>
    <t>* Os valores acima são preechidos automaticamente após cotação nas demais planilhas.</t>
  </si>
  <si>
    <t>QUADRO RESUMO DA CONTRATAÇÃO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</si>
</sst>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 &quot;#,##0.00_);[Red]\(&quot;R$ &quot;#,##0.00\)"/>
    <numFmt numFmtId="166" formatCode="_(* #,##0.00_);_(* \(#,##0.00\);_(* &quot;-&quot;??_);_(@_)"/>
    <numFmt numFmtId="167" formatCode="&quot; &quot;#,##0.00&quot; &quot;;&quot;-&quot;#,##0.00&quot; &quot;;&quot; -&quot;#&quot; &quot;;&quot; &quot;@&quot; &quot;"/>
    <numFmt numFmtId="168" formatCode="&quot; R$ &quot;#,##0.00&quot; &quot;;&quot; R$ (&quot;#,##0.00&quot;)&quot;;&quot; R$ -&quot;#&quot; &quot;;&quot; &quot;@&quot; &quot;"/>
    <numFmt numFmtId="169" formatCode="0.000%"/>
    <numFmt numFmtId="170" formatCode="_-* #,##0_-;\-* #,##0_-;_-* &quot;-&quot;??_-;_-@_-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0"/>
      <name val="Arial"/>
      <family val="2"/>
    </font>
    <font>
      <b/>
      <sz val="1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10"/>
      <name val="Calibri"/>
      <family val="2"/>
    </font>
    <font>
      <sz val="12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4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sz val="10"/>
      <color theme="4"/>
      <name val="Arial"/>
      <family val="2"/>
    </font>
    <font>
      <sz val="8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34998626667073579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7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1" fillId="8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31" fillId="0" borderId="0" applyFont="0" applyBorder="0" applyProtection="0"/>
    <xf numFmtId="168" fontId="31" fillId="0" borderId="0" applyFont="0" applyBorder="0" applyProtection="0"/>
    <xf numFmtId="0" fontId="32" fillId="0" borderId="0"/>
  </cellStyleXfs>
  <cellXfs count="600">
    <xf numFmtId="0" fontId="0" fillId="0" borderId="0" xfId="0"/>
    <xf numFmtId="0" fontId="0" fillId="0" borderId="0" xfId="0" applyAlignment="1">
      <alignment horizontal="center" vertical="center"/>
    </xf>
    <xf numFmtId="44" fontId="15" fillId="0" borderId="0" xfId="0" applyNumberFormat="1" applyFont="1" applyAlignment="1">
      <alignment vertical="center"/>
    </xf>
    <xf numFmtId="44" fontId="0" fillId="0" borderId="0" xfId="0" applyNumberFormat="1" applyAlignment="1">
      <alignment vertical="center"/>
    </xf>
    <xf numFmtId="0" fontId="22" fillId="0" borderId="0" xfId="0" applyFont="1" applyAlignment="1">
      <alignment vertical="center"/>
    </xf>
    <xf numFmtId="0" fontId="23" fillId="0" borderId="39" xfId="0" applyFont="1" applyBorder="1" applyAlignment="1">
      <alignment horizontal="center" vertical="center"/>
    </xf>
    <xf numFmtId="14" fontId="23" fillId="0" borderId="33" xfId="0" applyNumberFormat="1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165" fontId="23" fillId="0" borderId="24" xfId="0" applyNumberFormat="1" applyFont="1" applyBorder="1" applyAlignment="1">
      <alignment horizontal="center" vertical="center"/>
    </xf>
    <xf numFmtId="14" fontId="23" fillId="0" borderId="28" xfId="0" applyNumberFormat="1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44" fontId="22" fillId="0" borderId="24" xfId="52" applyFont="1" applyFill="1" applyBorder="1" applyAlignment="1">
      <alignment horizontal="left" vertical="center"/>
    </xf>
    <xf numFmtId="10" fontId="22" fillId="0" borderId="22" xfId="1" applyNumberFormat="1" applyFont="1" applyFill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44" fontId="24" fillId="0" borderId="28" xfId="52" applyFont="1" applyFill="1" applyBorder="1" applyAlignment="1">
      <alignment horizontal="left" vertical="center"/>
    </xf>
    <xf numFmtId="10" fontId="22" fillId="0" borderId="22" xfId="0" applyNumberFormat="1" applyFont="1" applyBorder="1" applyAlignment="1">
      <alignment horizontal="center" vertical="center"/>
    </xf>
    <xf numFmtId="10" fontId="22" fillId="0" borderId="0" xfId="1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10" fontId="24" fillId="0" borderId="26" xfId="0" applyNumberFormat="1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44" fontId="22" fillId="0" borderId="0" xfId="0" applyNumberFormat="1" applyFont="1" applyAlignment="1">
      <alignment vertical="center"/>
    </xf>
    <xf numFmtId="10" fontId="24" fillId="0" borderId="18" xfId="0" applyNumberFormat="1" applyFont="1" applyBorder="1" applyAlignment="1">
      <alignment horizontal="center" vertical="center"/>
    </xf>
    <xf numFmtId="44" fontId="22" fillId="0" borderId="22" xfId="52" applyFont="1" applyFill="1" applyBorder="1" applyAlignment="1">
      <alignment horizontal="center" vertical="center"/>
    </xf>
    <xf numFmtId="44" fontId="22" fillId="0" borderId="0" xfId="52" applyFont="1" applyFill="1" applyBorder="1" applyAlignment="1">
      <alignment vertical="center"/>
    </xf>
    <xf numFmtId="10" fontId="23" fillId="0" borderId="22" xfId="0" applyNumberFormat="1" applyFont="1" applyBorder="1" applyAlignment="1">
      <alignment horizontal="center" vertical="center"/>
    </xf>
    <xf numFmtId="44" fontId="22" fillId="0" borderId="24" xfId="52" applyFont="1" applyFill="1" applyBorder="1" applyAlignment="1">
      <alignment horizontal="center" vertical="center"/>
    </xf>
    <xf numFmtId="10" fontId="23" fillId="0" borderId="22" xfId="1" applyNumberFormat="1" applyFont="1" applyFill="1" applyBorder="1" applyAlignment="1">
      <alignment horizontal="center" vertical="center"/>
    </xf>
    <xf numFmtId="10" fontId="24" fillId="0" borderId="26" xfId="1" applyNumberFormat="1" applyFont="1" applyFill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10" fontId="22" fillId="0" borderId="38" xfId="1" applyNumberFormat="1" applyFont="1" applyFill="1" applyBorder="1" applyAlignment="1">
      <alignment horizontal="center" vertical="center"/>
    </xf>
    <xf numFmtId="2" fontId="22" fillId="0" borderId="35" xfId="0" applyNumberFormat="1" applyFont="1" applyBorder="1" applyAlignment="1">
      <alignment vertical="center"/>
    </xf>
    <xf numFmtId="2" fontId="22" fillId="0" borderId="37" xfId="0" applyNumberFormat="1" applyFont="1" applyBorder="1" applyAlignment="1">
      <alignment vertical="center"/>
    </xf>
    <xf numFmtId="0" fontId="22" fillId="0" borderId="36" xfId="0" applyFont="1" applyBorder="1" applyAlignment="1">
      <alignment vertical="center"/>
    </xf>
    <xf numFmtId="44" fontId="22" fillId="0" borderId="37" xfId="52" applyFont="1" applyFill="1" applyBorder="1" applyAlignment="1">
      <alignment vertical="center"/>
    </xf>
    <xf numFmtId="44" fontId="23" fillId="0" borderId="37" xfId="52" applyFont="1" applyFill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10" fontId="22" fillId="0" borderId="5" xfId="1" applyNumberFormat="1" applyFont="1" applyFill="1" applyBorder="1" applyAlignment="1">
      <alignment vertical="center"/>
    </xf>
    <xf numFmtId="44" fontId="24" fillId="0" borderId="16" xfId="52" applyFont="1" applyFill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44" fontId="24" fillId="0" borderId="24" xfId="52" applyFont="1" applyFill="1" applyBorder="1" applyAlignment="1">
      <alignment horizontal="left" vertical="center"/>
    </xf>
    <xf numFmtId="44" fontId="24" fillId="34" borderId="28" xfId="52" applyFont="1" applyFill="1" applyBorder="1" applyAlignment="1">
      <alignment horizontal="left" vertical="center"/>
    </xf>
    <xf numFmtId="0" fontId="22" fillId="0" borderId="46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 wrapText="1"/>
    </xf>
    <xf numFmtId="44" fontId="22" fillId="0" borderId="0" xfId="52" applyFont="1" applyAlignment="1">
      <alignment vertical="center"/>
    </xf>
    <xf numFmtId="0" fontId="2" fillId="0" borderId="0" xfId="0" applyFont="1" applyAlignment="1">
      <alignment vertical="center"/>
    </xf>
    <xf numFmtId="44" fontId="20" fillId="0" borderId="16" xfId="52" applyFont="1" applyBorder="1" applyAlignment="1">
      <alignment horizontal="center" vertical="center"/>
    </xf>
    <xf numFmtId="44" fontId="20" fillId="33" borderId="3" xfId="52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0" fontId="0" fillId="35" borderId="22" xfId="0" applyFill="1" applyBorder="1" applyAlignment="1">
      <alignment horizontal="center" vertical="center"/>
    </xf>
    <xf numFmtId="44" fontId="28" fillId="35" borderId="22" xfId="0" applyNumberFormat="1" applyFont="1" applyFill="1" applyBorder="1" applyAlignment="1">
      <alignment horizontal="left" vertical="center"/>
    </xf>
    <xf numFmtId="44" fontId="29" fillId="35" borderId="24" xfId="0" applyNumberFormat="1" applyFont="1" applyFill="1" applyBorder="1" applyAlignment="1">
      <alignment horizontal="left" vertical="center"/>
    </xf>
    <xf numFmtId="0" fontId="0" fillId="35" borderId="22" xfId="0" applyFill="1" applyBorder="1" applyAlignment="1">
      <alignment horizontal="center" vertical="center" wrapText="1" shrinkToFit="1"/>
    </xf>
    <xf numFmtId="44" fontId="17" fillId="35" borderId="0" xfId="0" applyNumberFormat="1" applyFont="1" applyFill="1" applyAlignment="1">
      <alignment vertical="center"/>
    </xf>
    <xf numFmtId="0" fontId="17" fillId="36" borderId="22" xfId="0" applyFont="1" applyFill="1" applyBorder="1" applyAlignment="1">
      <alignment horizontal="center"/>
    </xf>
    <xf numFmtId="0" fontId="0" fillId="0" borderId="22" xfId="0" applyBorder="1"/>
    <xf numFmtId="43" fontId="0" fillId="0" borderId="22" xfId="53" applyFont="1" applyBorder="1"/>
    <xf numFmtId="166" fontId="0" fillId="0" borderId="22" xfId="0" applyNumberFormat="1" applyBorder="1"/>
    <xf numFmtId="9" fontId="0" fillId="0" borderId="22" xfId="1" applyFont="1" applyBorder="1"/>
    <xf numFmtId="166" fontId="17" fillId="37" borderId="22" xfId="0" applyNumberFormat="1" applyFont="1" applyFill="1" applyBorder="1"/>
    <xf numFmtId="44" fontId="17" fillId="38" borderId="52" xfId="0" applyNumberFormat="1" applyFont="1" applyFill="1" applyBorder="1" applyAlignment="1">
      <alignment horizontal="left" vertical="center"/>
    </xf>
    <xf numFmtId="0" fontId="22" fillId="0" borderId="3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2" fillId="0" borderId="22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3" fillId="0" borderId="31" xfId="0" applyFont="1" applyBorder="1" applyAlignment="1">
      <alignment horizontal="center" vertical="center" wrapText="1"/>
    </xf>
    <xf numFmtId="0" fontId="42" fillId="0" borderId="31" xfId="0" applyFont="1" applyBorder="1" applyAlignment="1">
      <alignment horizontal="justify" vertical="center" wrapText="1"/>
    </xf>
    <xf numFmtId="44" fontId="43" fillId="0" borderId="53" xfId="0" applyNumberFormat="1" applyFont="1" applyBorder="1" applyAlignment="1">
      <alignment horizontal="justify" vertical="center" wrapText="1"/>
    </xf>
    <xf numFmtId="44" fontId="42" fillId="0" borderId="53" xfId="0" applyNumberFormat="1" applyFont="1" applyBorder="1" applyAlignment="1">
      <alignment horizontal="justify" vertical="center" wrapText="1"/>
    </xf>
    <xf numFmtId="44" fontId="0" fillId="0" borderId="29" xfId="0" applyNumberFormat="1" applyBorder="1" applyAlignment="1">
      <alignment horizontal="justify" vertical="center" wrapText="1"/>
    </xf>
    <xf numFmtId="169" fontId="22" fillId="0" borderId="22" xfId="0" applyNumberFormat="1" applyFont="1" applyBorder="1" applyAlignment="1">
      <alignment horizontal="center" vertical="center"/>
    </xf>
    <xf numFmtId="0" fontId="45" fillId="39" borderId="22" xfId="0" applyFont="1" applyFill="1" applyBorder="1" applyAlignment="1">
      <alignment horizontal="left" vertical="center" wrapText="1"/>
    </xf>
    <xf numFmtId="8" fontId="45" fillId="39" borderId="22" xfId="0" applyNumberFormat="1" applyFont="1" applyFill="1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44" fontId="22" fillId="0" borderId="57" xfId="52" applyFont="1" applyFill="1" applyBorder="1" applyAlignment="1">
      <alignment horizontal="left" vertical="center"/>
    </xf>
    <xf numFmtId="0" fontId="24" fillId="0" borderId="22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 wrapText="1"/>
    </xf>
    <xf numFmtId="1" fontId="2" fillId="0" borderId="22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4" fontId="2" fillId="0" borderId="22" xfId="52" applyFont="1" applyBorder="1" applyAlignment="1">
      <alignment horizontal="center" vertical="center"/>
    </xf>
    <xf numFmtId="0" fontId="45" fillId="39" borderId="22" xfId="0" applyFont="1" applyFill="1" applyBorder="1" applyAlignment="1">
      <alignment horizontal="center" vertical="center" wrapText="1"/>
    </xf>
    <xf numFmtId="43" fontId="0" fillId="0" borderId="0" xfId="53" applyFont="1" applyAlignment="1">
      <alignment vertical="center"/>
    </xf>
    <xf numFmtId="0" fontId="45" fillId="39" borderId="0" xfId="0" applyFont="1" applyFill="1" applyAlignment="1">
      <alignment horizontal="center" vertical="center"/>
    </xf>
    <xf numFmtId="0" fontId="46" fillId="0" borderId="0" xfId="0" applyFont="1"/>
    <xf numFmtId="0" fontId="47" fillId="39" borderId="22" xfId="0" applyFont="1" applyFill="1" applyBorder="1" applyAlignment="1">
      <alignment horizontal="center" vertical="center"/>
    </xf>
    <xf numFmtId="0" fontId="47" fillId="39" borderId="22" xfId="0" applyFont="1" applyFill="1" applyBorder="1" applyAlignment="1">
      <alignment horizontal="center" vertical="center" wrapText="1"/>
    </xf>
    <xf numFmtId="0" fontId="45" fillId="39" borderId="22" xfId="0" applyFont="1" applyFill="1" applyBorder="1" applyAlignment="1">
      <alignment horizontal="center" vertical="center"/>
    </xf>
    <xf numFmtId="0" fontId="45" fillId="0" borderId="22" xfId="0" applyFont="1" applyBorder="1" applyAlignment="1">
      <alignment horizontal="justify" vertical="center" wrapText="1"/>
    </xf>
    <xf numFmtId="170" fontId="45" fillId="39" borderId="22" xfId="53" applyNumberFormat="1" applyFont="1" applyFill="1" applyBorder="1" applyAlignment="1">
      <alignment vertical="center"/>
    </xf>
    <xf numFmtId="8" fontId="47" fillId="39" borderId="22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8" fontId="45" fillId="39" borderId="0" xfId="0" applyNumberFormat="1" applyFont="1" applyFill="1" applyAlignment="1">
      <alignment horizontal="center" vertical="center"/>
    </xf>
    <xf numFmtId="0" fontId="47" fillId="40" borderId="22" xfId="0" applyFont="1" applyFill="1" applyBorder="1" applyAlignment="1">
      <alignment horizontal="center" vertical="center"/>
    </xf>
    <xf numFmtId="0" fontId="47" fillId="40" borderId="22" xfId="0" applyFont="1" applyFill="1" applyBorder="1" applyAlignment="1">
      <alignment horizontal="center" vertical="center" wrapText="1"/>
    </xf>
    <xf numFmtId="0" fontId="45" fillId="39" borderId="22" xfId="0" applyFont="1" applyFill="1" applyBorder="1" applyAlignment="1">
      <alignment horizontal="justify" vertical="center" wrapText="1"/>
    </xf>
    <xf numFmtId="0" fontId="47" fillId="34" borderId="2" xfId="0" applyFont="1" applyFill="1" applyBorder="1" applyAlignment="1">
      <alignment horizontal="center" vertical="center" wrapText="1"/>
    </xf>
    <xf numFmtId="0" fontId="47" fillId="34" borderId="4" xfId="0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16" xfId="0" applyFont="1" applyBorder="1" applyAlignment="1">
      <alignment horizontal="center" vertical="center" wrapText="1"/>
    </xf>
    <xf numFmtId="0" fontId="45" fillId="0" borderId="16" xfId="0" applyFont="1" applyBorder="1" applyAlignment="1">
      <alignment horizontal="justify" vertical="center" wrapText="1"/>
    </xf>
    <xf numFmtId="44" fontId="45" fillId="0" borderId="16" xfId="52" applyFont="1" applyBorder="1" applyAlignment="1">
      <alignment horizontal="justify" vertical="center" wrapText="1"/>
    </xf>
    <xf numFmtId="170" fontId="45" fillId="0" borderId="16" xfId="53" applyNumberFormat="1" applyFont="1" applyBorder="1" applyAlignment="1">
      <alignment vertical="center" wrapText="1"/>
    </xf>
    <xf numFmtId="44" fontId="45" fillId="0" borderId="16" xfId="52" applyFont="1" applyBorder="1" applyAlignment="1">
      <alignment vertical="center" wrapText="1"/>
    </xf>
    <xf numFmtId="44" fontId="45" fillId="0" borderId="16" xfId="52" applyFont="1" applyBorder="1" applyAlignment="1">
      <alignment horizontal="center" vertical="center" wrapText="1"/>
    </xf>
    <xf numFmtId="7" fontId="45" fillId="0" borderId="16" xfId="52" applyNumberFormat="1" applyFont="1" applyBorder="1" applyAlignment="1">
      <alignment horizontal="center" vertical="center" wrapText="1"/>
    </xf>
    <xf numFmtId="44" fontId="45" fillId="0" borderId="37" xfId="52" applyFont="1" applyBorder="1" applyAlignment="1">
      <alignment vertical="center" wrapText="1"/>
    </xf>
    <xf numFmtId="44" fontId="45" fillId="0" borderId="4" xfId="52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46" fillId="0" borderId="33" xfId="0" applyFont="1" applyBorder="1" applyAlignment="1">
      <alignment horizontal="center" vertical="center" wrapText="1"/>
    </xf>
    <xf numFmtId="0" fontId="55" fillId="0" borderId="31" xfId="0" applyFont="1" applyBorder="1" applyAlignment="1">
      <alignment horizontal="center" vertical="center" wrapText="1"/>
    </xf>
    <xf numFmtId="44" fontId="55" fillId="0" borderId="53" xfId="0" applyNumberFormat="1" applyFont="1" applyBorder="1" applyAlignment="1">
      <alignment horizontal="justify" vertical="center" wrapText="1"/>
    </xf>
    <xf numFmtId="0" fontId="56" fillId="0" borderId="31" xfId="0" applyFont="1" applyBorder="1" applyAlignment="1">
      <alignment horizontal="justify" vertical="center" wrapText="1"/>
    </xf>
    <xf numFmtId="44" fontId="56" fillId="0" borderId="53" xfId="0" applyNumberFormat="1" applyFont="1" applyBorder="1" applyAlignment="1">
      <alignment horizontal="justify" vertical="center" wrapText="1"/>
    </xf>
    <xf numFmtId="44" fontId="46" fillId="0" borderId="29" xfId="0" applyNumberFormat="1" applyFont="1" applyBorder="1" applyAlignment="1">
      <alignment horizontal="justify" vertical="center" wrapText="1"/>
    </xf>
    <xf numFmtId="0" fontId="46" fillId="0" borderId="0" xfId="0" applyFont="1" applyAlignment="1">
      <alignment vertical="center"/>
    </xf>
    <xf numFmtId="0" fontId="33" fillId="0" borderId="0" xfId="0" applyFont="1" applyAlignment="1">
      <alignment wrapText="1"/>
    </xf>
    <xf numFmtId="0" fontId="49" fillId="41" borderId="31" xfId="0" applyFont="1" applyFill="1" applyBorder="1" applyAlignment="1">
      <alignment horizontal="center" wrapText="1"/>
    </xf>
    <xf numFmtId="43" fontId="49" fillId="41" borderId="29" xfId="0" applyNumberFormat="1" applyFont="1" applyFill="1" applyBorder="1" applyAlignment="1">
      <alignment horizontal="center" wrapText="1"/>
    </xf>
    <xf numFmtId="0" fontId="48" fillId="0" borderId="0" xfId="0" applyFont="1" applyAlignment="1">
      <alignment horizontal="center" wrapText="1"/>
    </xf>
    <xf numFmtId="43" fontId="48" fillId="0" borderId="0" xfId="0" applyNumberFormat="1" applyFont="1" applyAlignment="1">
      <alignment horizontal="center" wrapText="1"/>
    </xf>
    <xf numFmtId="0" fontId="49" fillId="41" borderId="1" xfId="0" applyFont="1" applyFill="1" applyBorder="1" applyAlignment="1">
      <alignment horizontal="center" vertical="center" wrapText="1"/>
    </xf>
    <xf numFmtId="44" fontId="49" fillId="41" borderId="4" xfId="0" applyNumberFormat="1" applyFont="1" applyFill="1" applyBorder="1" applyAlignment="1">
      <alignment wrapText="1"/>
    </xf>
    <xf numFmtId="43" fontId="49" fillId="41" borderId="4" xfId="0" applyNumberFormat="1" applyFont="1" applyFill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14" fontId="2" fillId="0" borderId="33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6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46" fillId="0" borderId="46" xfId="0" applyFont="1" applyBorder="1" applyAlignment="1">
      <alignment horizontal="center" vertical="center" wrapText="1"/>
    </xf>
    <xf numFmtId="165" fontId="2" fillId="0" borderId="24" xfId="0" applyNumberFormat="1" applyFont="1" applyBorder="1" applyAlignment="1">
      <alignment horizontal="center" vertical="center" wrapText="1"/>
    </xf>
    <xf numFmtId="14" fontId="2" fillId="0" borderId="28" xfId="0" applyNumberFormat="1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46" fillId="0" borderId="22" xfId="0" applyFont="1" applyBorder="1" applyAlignment="1">
      <alignment vertical="center" wrapText="1"/>
    </xf>
    <xf numFmtId="44" fontId="46" fillId="0" borderId="24" xfId="52" applyFont="1" applyFill="1" applyBorder="1" applyAlignment="1">
      <alignment horizontal="left" vertical="center" wrapText="1"/>
    </xf>
    <xf numFmtId="10" fontId="46" fillId="0" borderId="22" xfId="1" applyNumberFormat="1" applyFont="1" applyFill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44" fontId="20" fillId="0" borderId="28" xfId="52" applyFont="1" applyFill="1" applyBorder="1" applyAlignment="1">
      <alignment horizontal="left" vertical="center" wrapText="1"/>
    </xf>
    <xf numFmtId="10" fontId="46" fillId="0" borderId="22" xfId="0" applyNumberFormat="1" applyFont="1" applyBorder="1" applyAlignment="1">
      <alignment horizontal="center" vertical="center" wrapText="1"/>
    </xf>
    <xf numFmtId="10" fontId="20" fillId="0" borderId="26" xfId="0" applyNumberFormat="1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10" fontId="20" fillId="0" borderId="18" xfId="0" applyNumberFormat="1" applyFont="1" applyBorder="1" applyAlignment="1">
      <alignment horizontal="center" vertical="center" wrapText="1"/>
    </xf>
    <xf numFmtId="44" fontId="46" fillId="0" borderId="22" xfId="52" applyFont="1" applyFill="1" applyBorder="1" applyAlignment="1">
      <alignment horizontal="center" vertical="center" wrapText="1"/>
    </xf>
    <xf numFmtId="169" fontId="46" fillId="0" borderId="22" xfId="0" applyNumberFormat="1" applyFont="1" applyBorder="1" applyAlignment="1">
      <alignment horizontal="center" vertical="center" wrapText="1"/>
    </xf>
    <xf numFmtId="10" fontId="2" fillId="0" borderId="22" xfId="0" applyNumberFormat="1" applyFont="1" applyBorder="1" applyAlignment="1">
      <alignment horizontal="center" vertical="center" wrapText="1"/>
    </xf>
    <xf numFmtId="0" fontId="46" fillId="0" borderId="56" xfId="0" applyFont="1" applyBorder="1" applyAlignment="1">
      <alignment horizontal="center" vertical="center" wrapText="1"/>
    </xf>
    <xf numFmtId="44" fontId="46" fillId="0" borderId="57" xfId="52" applyFont="1" applyFill="1" applyBorder="1" applyAlignment="1">
      <alignment horizontal="left" vertical="center" wrapText="1"/>
    </xf>
    <xf numFmtId="44" fontId="46" fillId="0" borderId="24" xfId="52" applyFont="1" applyFill="1" applyBorder="1" applyAlignment="1">
      <alignment horizontal="center" vertical="center" wrapText="1"/>
    </xf>
    <xf numFmtId="10" fontId="2" fillId="0" borderId="22" xfId="1" applyNumberFormat="1" applyFont="1" applyFill="1" applyBorder="1" applyAlignment="1">
      <alignment horizontal="center" vertical="center" wrapText="1"/>
    </xf>
    <xf numFmtId="10" fontId="20" fillId="0" borderId="26" xfId="1" applyNumberFormat="1" applyFont="1" applyFill="1" applyBorder="1" applyAlignment="1">
      <alignment horizontal="center" vertical="center" wrapText="1"/>
    </xf>
    <xf numFmtId="0" fontId="46" fillId="0" borderId="34" xfId="0" applyFont="1" applyBorder="1" applyAlignment="1">
      <alignment horizontal="center" vertical="center" wrapText="1"/>
    </xf>
    <xf numFmtId="10" fontId="46" fillId="0" borderId="38" xfId="1" applyNumberFormat="1" applyFont="1" applyFill="1" applyBorder="1" applyAlignment="1">
      <alignment horizontal="center" vertical="center" wrapText="1"/>
    </xf>
    <xf numFmtId="2" fontId="46" fillId="0" borderId="35" xfId="0" applyNumberFormat="1" applyFont="1" applyBorder="1" applyAlignment="1">
      <alignment vertical="center" wrapText="1"/>
    </xf>
    <xf numFmtId="0" fontId="46" fillId="0" borderId="36" xfId="0" applyFont="1" applyBorder="1" applyAlignment="1">
      <alignment horizontal="center" vertical="center" wrapText="1"/>
    </xf>
    <xf numFmtId="10" fontId="46" fillId="0" borderId="0" xfId="1" applyNumberFormat="1" applyFont="1" applyFill="1" applyBorder="1" applyAlignment="1">
      <alignment vertical="center" wrapText="1"/>
    </xf>
    <xf numFmtId="2" fontId="46" fillId="0" borderId="37" xfId="0" applyNumberFormat="1" applyFont="1" applyBorder="1" applyAlignment="1">
      <alignment vertical="center" wrapText="1"/>
    </xf>
    <xf numFmtId="0" fontId="46" fillId="0" borderId="36" xfId="0" applyFont="1" applyBorder="1" applyAlignment="1">
      <alignment vertical="center" wrapText="1"/>
    </xf>
    <xf numFmtId="0" fontId="46" fillId="0" borderId="0" xfId="0" applyFont="1" applyAlignment="1">
      <alignment horizontal="left" vertical="center" wrapText="1"/>
    </xf>
    <xf numFmtId="44" fontId="46" fillId="0" borderId="37" xfId="52" applyFont="1" applyFill="1" applyBorder="1" applyAlignment="1">
      <alignment vertical="center" wrapText="1"/>
    </xf>
    <xf numFmtId="44" fontId="2" fillId="0" borderId="37" xfId="52" applyFont="1" applyFill="1" applyBorder="1" applyAlignment="1">
      <alignment vertical="center" wrapText="1"/>
    </xf>
    <xf numFmtId="0" fontId="46" fillId="0" borderId="15" xfId="0" applyFont="1" applyBorder="1" applyAlignment="1">
      <alignment horizontal="center" vertical="center" wrapText="1"/>
    </xf>
    <xf numFmtId="10" fontId="46" fillId="0" borderId="5" xfId="1" applyNumberFormat="1" applyFont="1" applyFill="1" applyBorder="1" applyAlignment="1">
      <alignment vertical="center" wrapText="1"/>
    </xf>
    <xf numFmtId="44" fontId="20" fillId="0" borderId="16" xfId="52" applyFont="1" applyFill="1" applyBorder="1" applyAlignment="1">
      <alignment vertical="center" wrapText="1"/>
    </xf>
    <xf numFmtId="0" fontId="46" fillId="0" borderId="21" xfId="0" applyFont="1" applyBorder="1" applyAlignment="1">
      <alignment horizontal="center" vertical="center" wrapText="1"/>
    </xf>
    <xf numFmtId="44" fontId="20" fillId="0" borderId="24" xfId="52" applyFont="1" applyFill="1" applyBorder="1" applyAlignment="1">
      <alignment horizontal="left" vertical="center" wrapText="1"/>
    </xf>
    <xf numFmtId="44" fontId="20" fillId="34" borderId="57" xfId="52" applyFont="1" applyFill="1" applyBorder="1" applyAlignment="1">
      <alignment horizontal="left" vertical="center" wrapText="1"/>
    </xf>
    <xf numFmtId="44" fontId="49" fillId="34" borderId="22" xfId="0" applyNumberFormat="1" applyFont="1" applyFill="1" applyBorder="1" applyAlignment="1">
      <alignment vertical="center" wrapText="1"/>
    </xf>
    <xf numFmtId="0" fontId="17" fillId="41" borderId="31" xfId="0" applyFont="1" applyFill="1" applyBorder="1" applyAlignment="1">
      <alignment horizontal="center"/>
    </xf>
    <xf numFmtId="0" fontId="17" fillId="41" borderId="32" xfId="0" applyFont="1" applyFill="1" applyBorder="1" applyAlignment="1">
      <alignment horizontal="center"/>
    </xf>
    <xf numFmtId="0" fontId="17" fillId="41" borderId="32" xfId="0" applyFont="1" applyFill="1" applyBorder="1" applyAlignment="1">
      <alignment horizontal="justify" vertical="center" wrapText="1"/>
    </xf>
    <xf numFmtId="44" fontId="17" fillId="41" borderId="32" xfId="52" applyFont="1" applyFill="1" applyBorder="1" applyAlignment="1">
      <alignment horizontal="center"/>
    </xf>
    <xf numFmtId="0" fontId="0" fillId="0" borderId="3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horizontal="justify" vertical="center" wrapText="1"/>
    </xf>
    <xf numFmtId="44" fontId="0" fillId="0" borderId="30" xfId="52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justify" vertical="center" wrapText="1"/>
    </xf>
    <xf numFmtId="44" fontId="0" fillId="0" borderId="22" xfId="52" applyFont="1" applyBorder="1" applyAlignment="1">
      <alignment horizontal="center" vertical="center"/>
    </xf>
    <xf numFmtId="44" fontId="0" fillId="0" borderId="24" xfId="52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44" fontId="0" fillId="0" borderId="0" xfId="52" applyFont="1"/>
    <xf numFmtId="0" fontId="17" fillId="41" borderId="21" xfId="0" applyFont="1" applyFill="1" applyBorder="1" applyAlignment="1">
      <alignment horizontal="center"/>
    </xf>
    <xf numFmtId="0" fontId="17" fillId="41" borderId="22" xfId="0" applyFont="1" applyFill="1" applyBorder="1" applyAlignment="1">
      <alignment horizontal="center"/>
    </xf>
    <xf numFmtId="0" fontId="17" fillId="41" borderId="22" xfId="0" applyFont="1" applyFill="1" applyBorder="1" applyAlignment="1">
      <alignment horizontal="justify" vertical="center" wrapText="1"/>
    </xf>
    <xf numFmtId="44" fontId="17" fillId="41" borderId="22" xfId="52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44" fontId="0" fillId="0" borderId="22" xfId="52" applyFont="1" applyBorder="1"/>
    <xf numFmtId="0" fontId="0" fillId="35" borderId="22" xfId="0" applyFill="1" applyBorder="1"/>
    <xf numFmtId="0" fontId="0" fillId="0" borderId="56" xfId="0" applyBorder="1"/>
    <xf numFmtId="0" fontId="0" fillId="0" borderId="56" xfId="0" applyBorder="1" applyAlignment="1">
      <alignment horizontal="center" vertical="center"/>
    </xf>
    <xf numFmtId="0" fontId="0" fillId="0" borderId="56" xfId="0" applyBorder="1" applyAlignment="1">
      <alignment horizontal="justify" vertical="center" wrapText="1"/>
    </xf>
    <xf numFmtId="44" fontId="0" fillId="0" borderId="56" xfId="52" applyFont="1" applyBorder="1"/>
    <xf numFmtId="0" fontId="17" fillId="41" borderId="25" xfId="0" applyFont="1" applyFill="1" applyBorder="1" applyAlignment="1">
      <alignment horizontal="center"/>
    </xf>
    <xf numFmtId="0" fontId="17" fillId="41" borderId="26" xfId="0" applyFont="1" applyFill="1" applyBorder="1" applyAlignment="1">
      <alignment horizontal="center"/>
    </xf>
    <xf numFmtId="0" fontId="17" fillId="41" borderId="26" xfId="0" applyFont="1" applyFill="1" applyBorder="1" applyAlignment="1">
      <alignment horizontal="justify" vertical="center" wrapText="1"/>
    </xf>
    <xf numFmtId="44" fontId="17" fillId="41" borderId="26" xfId="52" applyFont="1" applyFill="1" applyBorder="1" applyAlignment="1">
      <alignment horizontal="center"/>
    </xf>
    <xf numFmtId="44" fontId="0" fillId="0" borderId="56" xfId="52" applyFont="1" applyBorder="1" applyAlignment="1">
      <alignment horizontal="center" vertical="center"/>
    </xf>
    <xf numFmtId="10" fontId="17" fillId="37" borderId="56" xfId="1" applyNumberFormat="1" applyFont="1" applyFill="1" applyBorder="1"/>
    <xf numFmtId="0" fontId="17" fillId="41" borderId="31" xfId="0" applyFont="1" applyFill="1" applyBorder="1" applyAlignment="1">
      <alignment horizontal="center" wrapText="1"/>
    </xf>
    <xf numFmtId="0" fontId="17" fillId="41" borderId="32" xfId="0" applyFont="1" applyFill="1" applyBorder="1" applyAlignment="1">
      <alignment horizontal="center" wrapText="1"/>
    </xf>
    <xf numFmtId="44" fontId="17" fillId="41" borderId="32" xfId="52" applyFont="1" applyFill="1" applyBorder="1" applyAlignment="1">
      <alignment horizontal="center" wrapText="1"/>
    </xf>
    <xf numFmtId="0" fontId="0" fillId="0" borderId="3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44" fontId="0" fillId="0" borderId="30" xfId="52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4" fontId="0" fillId="0" borderId="22" xfId="52" applyFont="1" applyBorder="1" applyAlignment="1">
      <alignment horizontal="center" vertical="center" wrapText="1"/>
    </xf>
    <xf numFmtId="0" fontId="0" fillId="35" borderId="22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44" fontId="0" fillId="0" borderId="0" xfId="52" applyFont="1" applyAlignment="1">
      <alignment wrapText="1"/>
    </xf>
    <xf numFmtId="0" fontId="17" fillId="41" borderId="21" xfId="0" applyFont="1" applyFill="1" applyBorder="1" applyAlignment="1">
      <alignment horizontal="center" wrapText="1"/>
    </xf>
    <xf numFmtId="0" fontId="17" fillId="41" borderId="22" xfId="0" applyFont="1" applyFill="1" applyBorder="1" applyAlignment="1">
      <alignment horizontal="center" wrapText="1"/>
    </xf>
    <xf numFmtId="44" fontId="17" fillId="41" borderId="22" xfId="52" applyFont="1" applyFill="1" applyBorder="1" applyAlignment="1">
      <alignment horizontal="center" wrapText="1"/>
    </xf>
    <xf numFmtId="44" fontId="17" fillId="41" borderId="24" xfId="52" applyFont="1" applyFill="1" applyBorder="1" applyAlignment="1">
      <alignment horizontal="center" wrapText="1"/>
    </xf>
    <xf numFmtId="0" fontId="0" fillId="0" borderId="22" xfId="0" applyBorder="1" applyAlignment="1">
      <alignment wrapText="1"/>
    </xf>
    <xf numFmtId="0" fontId="0" fillId="0" borderId="22" xfId="0" applyBorder="1" applyAlignment="1">
      <alignment horizontal="center" wrapText="1"/>
    </xf>
    <xf numFmtId="44" fontId="0" fillId="0" borderId="22" xfId="52" applyFont="1" applyBorder="1" applyAlignment="1">
      <alignment wrapText="1"/>
    </xf>
    <xf numFmtId="0" fontId="0" fillId="35" borderId="22" xfId="0" applyFill="1" applyBorder="1" applyAlignment="1">
      <alignment wrapText="1"/>
    </xf>
    <xf numFmtId="0" fontId="0" fillId="0" borderId="56" xfId="0" applyBorder="1" applyAlignment="1">
      <alignment wrapText="1"/>
    </xf>
    <xf numFmtId="0" fontId="0" fillId="0" borderId="56" xfId="0" applyBorder="1" applyAlignment="1">
      <alignment horizontal="center" vertical="center" wrapText="1"/>
    </xf>
    <xf numFmtId="44" fontId="0" fillId="0" borderId="56" xfId="52" applyFont="1" applyBorder="1" applyAlignment="1">
      <alignment wrapText="1"/>
    </xf>
    <xf numFmtId="10" fontId="17" fillId="37" borderId="56" xfId="1" applyNumberFormat="1" applyFont="1" applyFill="1" applyBorder="1" applyAlignment="1">
      <alignment wrapText="1"/>
    </xf>
    <xf numFmtId="44" fontId="29" fillId="35" borderId="22" xfId="0" applyNumberFormat="1" applyFont="1" applyFill="1" applyBorder="1" applyAlignment="1">
      <alignment horizontal="left" vertical="center"/>
    </xf>
    <xf numFmtId="0" fontId="17" fillId="38" borderId="63" xfId="0" applyFont="1" applyFill="1" applyBorder="1" applyAlignment="1">
      <alignment horizontal="center" vertical="center" wrapText="1"/>
    </xf>
    <xf numFmtId="0" fontId="17" fillId="38" borderId="62" xfId="0" applyFont="1" applyFill="1" applyBorder="1" applyAlignment="1">
      <alignment horizontal="center" vertical="center" wrapText="1"/>
    </xf>
    <xf numFmtId="0" fontId="17" fillId="38" borderId="64" xfId="0" applyFont="1" applyFill="1" applyBorder="1" applyAlignment="1">
      <alignment horizontal="center" vertical="center" wrapText="1"/>
    </xf>
    <xf numFmtId="44" fontId="17" fillId="38" borderId="22" xfId="0" applyNumberFormat="1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24" xfId="0" applyFont="1" applyBorder="1" applyAlignment="1">
      <alignment vertical="center"/>
    </xf>
    <xf numFmtId="0" fontId="47" fillId="34" borderId="52" xfId="0" applyFont="1" applyFill="1" applyBorder="1" applyAlignment="1">
      <alignment horizontal="center" vertical="center" wrapText="1"/>
    </xf>
    <xf numFmtId="0" fontId="47" fillId="37" borderId="31" xfId="0" applyFont="1" applyFill="1" applyBorder="1" applyAlignment="1">
      <alignment vertical="center" wrapText="1"/>
    </xf>
    <xf numFmtId="9" fontId="47" fillId="37" borderId="29" xfId="1" applyFont="1" applyFill="1" applyBorder="1" applyAlignment="1">
      <alignment vertical="center" wrapText="1"/>
    </xf>
    <xf numFmtId="44" fontId="17" fillId="41" borderId="27" xfId="52" applyFont="1" applyFill="1" applyBorder="1"/>
    <xf numFmtId="44" fontId="0" fillId="0" borderId="22" xfId="0" applyNumberFormat="1" applyBorder="1"/>
    <xf numFmtId="44" fontId="0" fillId="0" borderId="67" xfId="52" applyFont="1" applyBorder="1" applyAlignment="1">
      <alignment horizontal="center" vertical="center"/>
    </xf>
    <xf numFmtId="44" fontId="0" fillId="0" borderId="23" xfId="52" applyFont="1" applyBorder="1" applyAlignment="1">
      <alignment horizontal="center" vertical="center"/>
    </xf>
    <xf numFmtId="44" fontId="17" fillId="41" borderId="53" xfId="52" applyFont="1" applyFill="1" applyBorder="1" applyAlignment="1">
      <alignment horizontal="center"/>
    </xf>
    <xf numFmtId="0" fontId="0" fillId="37" borderId="63" xfId="0" applyFill="1" applyBorder="1" applyAlignment="1"/>
    <xf numFmtId="9" fontId="0" fillId="37" borderId="64" xfId="1" applyFont="1" applyFill="1" applyBorder="1" applyAlignment="1"/>
    <xf numFmtId="44" fontId="17" fillId="41" borderId="69" xfId="52" applyFont="1" applyFill="1" applyBorder="1" applyAlignment="1">
      <alignment horizontal="center" wrapText="1"/>
    </xf>
    <xf numFmtId="44" fontId="0" fillId="0" borderId="21" xfId="52" applyFont="1" applyBorder="1" applyAlignment="1">
      <alignment horizontal="center" vertical="center"/>
    </xf>
    <xf numFmtId="44" fontId="0" fillId="0" borderId="28" xfId="0" applyNumberFormat="1" applyBorder="1"/>
    <xf numFmtId="44" fontId="17" fillId="0" borderId="25" xfId="0" applyNumberFormat="1" applyFont="1" applyBorder="1"/>
    <xf numFmtId="44" fontId="17" fillId="0" borderId="28" xfId="0" applyNumberFormat="1" applyFont="1" applyBorder="1"/>
    <xf numFmtId="44" fontId="17" fillId="41" borderId="23" xfId="52" applyFont="1" applyFill="1" applyBorder="1" applyAlignment="1">
      <alignment horizontal="center"/>
    </xf>
    <xf numFmtId="44" fontId="0" fillId="0" borderId="56" xfId="0" applyNumberFormat="1" applyBorder="1"/>
    <xf numFmtId="0" fontId="17" fillId="0" borderId="31" xfId="0" applyFont="1" applyBorder="1"/>
    <xf numFmtId="44" fontId="17" fillId="0" borderId="29" xfId="0" applyNumberFormat="1" applyFont="1" applyBorder="1"/>
    <xf numFmtId="44" fontId="0" fillId="0" borderId="24" xfId="0" applyNumberFormat="1" applyBorder="1"/>
    <xf numFmtId="44" fontId="0" fillId="0" borderId="57" xfId="0" applyNumberFormat="1" applyBorder="1"/>
    <xf numFmtId="44" fontId="17" fillId="41" borderId="63" xfId="52" applyFont="1" applyFill="1" applyBorder="1" applyAlignment="1">
      <alignment horizontal="center" wrapText="1"/>
    </xf>
    <xf numFmtId="44" fontId="0" fillId="0" borderId="21" xfId="0" applyNumberFormat="1" applyBorder="1"/>
    <xf numFmtId="0" fontId="0" fillId="0" borderId="0" xfId="0" applyBorder="1"/>
    <xf numFmtId="44" fontId="17" fillId="41" borderId="44" xfId="52" applyFont="1" applyFill="1" applyBorder="1"/>
    <xf numFmtId="0" fontId="17" fillId="0" borderId="25" xfId="0" applyFont="1" applyBorder="1"/>
    <xf numFmtId="44" fontId="17" fillId="41" borderId="27" xfId="52" applyFont="1" applyFill="1" applyBorder="1" applyAlignment="1">
      <alignment horizontal="center"/>
    </xf>
    <xf numFmtId="44" fontId="0" fillId="0" borderId="65" xfId="52" applyFont="1" applyBorder="1" applyAlignment="1">
      <alignment horizontal="center" vertical="center"/>
    </xf>
    <xf numFmtId="44" fontId="17" fillId="41" borderId="53" xfId="52" applyFont="1" applyFill="1" applyBorder="1"/>
    <xf numFmtId="44" fontId="1" fillId="0" borderId="0" xfId="52" applyFont="1" applyFill="1" applyBorder="1"/>
    <xf numFmtId="44" fontId="1" fillId="0" borderId="23" xfId="52" applyFont="1" applyFill="1" applyBorder="1"/>
    <xf numFmtId="44" fontId="17" fillId="41" borderId="23" xfId="52" applyFont="1" applyFill="1" applyBorder="1"/>
    <xf numFmtId="44" fontId="17" fillId="41" borderId="65" xfId="52" applyFont="1" applyFill="1" applyBorder="1"/>
    <xf numFmtId="44" fontId="17" fillId="41" borderId="1" xfId="52" applyFont="1" applyFill="1" applyBorder="1"/>
    <xf numFmtId="44" fontId="1" fillId="0" borderId="67" xfId="52" applyFont="1" applyFill="1" applyBorder="1"/>
    <xf numFmtId="44" fontId="17" fillId="35" borderId="0" xfId="52" applyFont="1" applyFill="1" applyBorder="1" applyAlignment="1"/>
    <xf numFmtId="44" fontId="0" fillId="0" borderId="71" xfId="0" applyNumberFormat="1" applyBorder="1"/>
    <xf numFmtId="44" fontId="1" fillId="0" borderId="72" xfId="52" applyFont="1" applyFill="1" applyBorder="1"/>
    <xf numFmtId="44" fontId="0" fillId="0" borderId="72" xfId="0" applyNumberFormat="1" applyBorder="1"/>
    <xf numFmtId="44" fontId="17" fillId="0" borderId="73" xfId="0" applyNumberFormat="1" applyFont="1" applyBorder="1"/>
    <xf numFmtId="44" fontId="17" fillId="41" borderId="53" xfId="52" applyFont="1" applyFill="1" applyBorder="1" applyAlignment="1">
      <alignment horizontal="center" wrapText="1"/>
    </xf>
    <xf numFmtId="44" fontId="0" fillId="0" borderId="67" xfId="52" applyFont="1" applyBorder="1" applyAlignment="1">
      <alignment horizontal="center" vertical="center" wrapText="1"/>
    </xf>
    <xf numFmtId="44" fontId="0" fillId="0" borderId="23" xfId="52" applyFont="1" applyBorder="1" applyAlignment="1">
      <alignment horizontal="center" vertical="center" wrapText="1"/>
    </xf>
    <xf numFmtId="44" fontId="17" fillId="41" borderId="27" xfId="52" applyFont="1" applyFill="1" applyBorder="1" applyAlignment="1">
      <alignment wrapText="1"/>
    </xf>
    <xf numFmtId="44" fontId="17" fillId="41" borderId="23" xfId="52" applyFont="1" applyFill="1" applyBorder="1" applyAlignment="1">
      <alignment horizontal="center" wrapText="1"/>
    </xf>
    <xf numFmtId="44" fontId="0" fillId="0" borderId="39" xfId="0" applyNumberFormat="1" applyBorder="1"/>
    <xf numFmtId="44" fontId="0" fillId="0" borderId="33" xfId="0" applyNumberFormat="1" applyBorder="1"/>
    <xf numFmtId="44" fontId="17" fillId="41" borderId="31" xfId="52" applyFont="1" applyFill="1" applyBorder="1" applyAlignment="1">
      <alignment horizontal="center" wrapText="1"/>
    </xf>
    <xf numFmtId="44" fontId="17" fillId="41" borderId="4" xfId="52" applyFont="1" applyFill="1" applyBorder="1" applyAlignment="1">
      <alignment horizontal="center" wrapText="1"/>
    </xf>
    <xf numFmtId="44" fontId="17" fillId="41" borderId="70" xfId="52" applyFont="1" applyFill="1" applyBorder="1" applyAlignment="1">
      <alignment wrapText="1"/>
    </xf>
    <xf numFmtId="0" fontId="17" fillId="0" borderId="4" xfId="0" applyFont="1" applyBorder="1"/>
    <xf numFmtId="44" fontId="0" fillId="0" borderId="3" xfId="0" applyNumberFormat="1" applyBorder="1"/>
    <xf numFmtId="44" fontId="0" fillId="0" borderId="24" xfId="52" applyFont="1" applyBorder="1"/>
    <xf numFmtId="44" fontId="17" fillId="41" borderId="44" xfId="52" applyFont="1" applyFill="1" applyBorder="1" applyAlignment="1">
      <alignment wrapText="1"/>
    </xf>
    <xf numFmtId="44" fontId="17" fillId="41" borderId="74" xfId="52" applyFont="1" applyFill="1" applyBorder="1" applyAlignment="1">
      <alignment horizontal="center" wrapText="1"/>
    </xf>
    <xf numFmtId="44" fontId="1" fillId="0" borderId="19" xfId="52" applyFont="1" applyFill="1" applyBorder="1" applyAlignment="1">
      <alignment wrapText="1"/>
    </xf>
    <xf numFmtId="44" fontId="1" fillId="0" borderId="0" xfId="52" applyFont="1" applyFill="1" applyBorder="1" applyAlignment="1">
      <alignment wrapText="1"/>
    </xf>
    <xf numFmtId="44" fontId="1" fillId="0" borderId="23" xfId="52" applyFont="1" applyFill="1" applyBorder="1" applyAlignment="1">
      <alignment wrapText="1"/>
    </xf>
    <xf numFmtId="44" fontId="17" fillId="41" borderId="23" xfId="52" applyFont="1" applyFill="1" applyBorder="1" applyAlignment="1">
      <alignment wrapText="1"/>
    </xf>
    <xf numFmtId="44" fontId="17" fillId="41" borderId="65" xfId="52" applyFont="1" applyFill="1" applyBorder="1" applyAlignment="1">
      <alignment wrapText="1"/>
    </xf>
    <xf numFmtId="44" fontId="17" fillId="41" borderId="1" xfId="52" applyFont="1" applyFill="1" applyBorder="1" applyAlignment="1">
      <alignment wrapText="1"/>
    </xf>
    <xf numFmtId="44" fontId="1" fillId="0" borderId="70" xfId="52" applyFont="1" applyFill="1" applyBorder="1" applyAlignment="1">
      <alignment wrapText="1"/>
    </xf>
    <xf numFmtId="44" fontId="1" fillId="0" borderId="75" xfId="52" applyFont="1" applyFill="1" applyBorder="1" applyAlignment="1">
      <alignment wrapText="1"/>
    </xf>
    <xf numFmtId="44" fontId="1" fillId="0" borderId="72" xfId="52" applyFont="1" applyFill="1" applyBorder="1" applyAlignment="1">
      <alignment wrapText="1"/>
    </xf>
    <xf numFmtId="0" fontId="30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17" fillId="38" borderId="15" xfId="0" applyFont="1" applyFill="1" applyBorder="1" applyAlignment="1">
      <alignment horizontal="center" vertical="center"/>
    </xf>
    <xf numFmtId="0" fontId="17" fillId="38" borderId="5" xfId="0" applyFont="1" applyFill="1" applyBorder="1" applyAlignment="1">
      <alignment horizontal="center" vertical="center"/>
    </xf>
    <xf numFmtId="0" fontId="17" fillId="38" borderId="16" xfId="0" applyFont="1" applyFill="1" applyBorder="1" applyAlignment="1">
      <alignment horizontal="center" vertical="center"/>
    </xf>
    <xf numFmtId="0" fontId="17" fillId="38" borderId="21" xfId="0" applyFont="1" applyFill="1" applyBorder="1" applyAlignment="1">
      <alignment horizontal="center" vertical="center"/>
    </xf>
    <xf numFmtId="0" fontId="17" fillId="38" borderId="22" xfId="0" applyFont="1" applyFill="1" applyBorder="1" applyAlignment="1">
      <alignment horizontal="center" vertical="center"/>
    </xf>
    <xf numFmtId="0" fontId="22" fillId="0" borderId="22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25" fillId="0" borderId="23" xfId="0" applyFont="1" applyBorder="1" applyAlignment="1">
      <alignment horizontal="left" vertical="center"/>
    </xf>
    <xf numFmtId="0" fontId="22" fillId="0" borderId="47" xfId="0" applyFont="1" applyBorder="1" applyAlignment="1">
      <alignment horizontal="left" vertical="center"/>
    </xf>
    <xf numFmtId="0" fontId="22" fillId="0" borderId="48" xfId="0" applyFont="1" applyBorder="1" applyAlignment="1">
      <alignment horizontal="left" vertical="center"/>
    </xf>
    <xf numFmtId="0" fontId="24" fillId="0" borderId="23" xfId="0" applyFont="1" applyBorder="1" applyAlignment="1">
      <alignment horizontal="left" vertical="center"/>
    </xf>
    <xf numFmtId="0" fontId="24" fillId="0" borderId="47" xfId="0" applyFont="1" applyBorder="1" applyAlignment="1">
      <alignment horizontal="left" vertical="center"/>
    </xf>
    <xf numFmtId="0" fontId="24" fillId="0" borderId="48" xfId="0" applyFont="1" applyBorder="1" applyAlignment="1">
      <alignment horizontal="left" vertical="center"/>
    </xf>
    <xf numFmtId="0" fontId="22" fillId="0" borderId="23" xfId="0" applyFont="1" applyBorder="1" applyAlignment="1">
      <alignment horizontal="justify" vertical="center" wrapText="1"/>
    </xf>
    <xf numFmtId="0" fontId="22" fillId="0" borderId="47" xfId="0" applyFont="1" applyBorder="1" applyAlignment="1">
      <alignment horizontal="justify" vertical="center" wrapText="1"/>
    </xf>
    <xf numFmtId="0" fontId="22" fillId="0" borderId="48" xfId="0" applyFont="1" applyBorder="1" applyAlignment="1">
      <alignment horizontal="justify" vertical="center" wrapText="1"/>
    </xf>
    <xf numFmtId="0" fontId="22" fillId="0" borderId="47" xfId="0" applyFont="1" applyBorder="1" applyAlignment="1">
      <alignment horizontal="justify" vertical="center"/>
    </xf>
    <xf numFmtId="0" fontId="22" fillId="0" borderId="48" xfId="0" applyFont="1" applyBorder="1" applyAlignment="1">
      <alignment horizontal="justify" vertical="center"/>
    </xf>
    <xf numFmtId="0" fontId="24" fillId="0" borderId="43" xfId="0" applyFont="1" applyBorder="1" applyAlignment="1">
      <alignment horizontal="center" vertical="center"/>
    </xf>
    <xf numFmtId="0" fontId="24" fillId="0" borderId="44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51" xfId="0" applyFont="1" applyBorder="1" applyAlignment="1">
      <alignment horizontal="center" vertical="center"/>
    </xf>
    <xf numFmtId="0" fontId="24" fillId="0" borderId="49" xfId="0" applyFont="1" applyBorder="1" applyAlignment="1">
      <alignment horizontal="center" vertical="center"/>
    </xf>
    <xf numFmtId="0" fontId="44" fillId="0" borderId="54" xfId="0" applyFont="1" applyBorder="1" applyAlignment="1">
      <alignment horizontal="justify" vertical="center" wrapText="1"/>
    </xf>
    <xf numFmtId="0" fontId="38" fillId="0" borderId="47" xfId="0" applyFont="1" applyBorder="1" applyAlignment="1">
      <alignment horizontal="justify" vertical="center" wrapText="1"/>
    </xf>
    <xf numFmtId="0" fontId="38" fillId="0" borderId="55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34" borderId="1" xfId="0" applyFont="1" applyFill="1" applyBorder="1" applyAlignment="1">
      <alignment horizontal="center" vertical="center"/>
    </xf>
    <xf numFmtId="0" fontId="24" fillId="34" borderId="2" xfId="0" applyFont="1" applyFill="1" applyBorder="1" applyAlignment="1">
      <alignment horizontal="center" vertical="center"/>
    </xf>
    <xf numFmtId="0" fontId="24" fillId="34" borderId="3" xfId="0" applyFont="1" applyFill="1" applyBorder="1" applyAlignment="1">
      <alignment horizontal="center" vertical="center"/>
    </xf>
    <xf numFmtId="0" fontId="23" fillId="0" borderId="23" xfId="0" applyFont="1" applyBorder="1" applyAlignment="1">
      <alignment horizontal="left" vertical="center"/>
    </xf>
    <xf numFmtId="0" fontId="23" fillId="0" borderId="47" xfId="0" applyFont="1" applyBorder="1" applyAlignment="1">
      <alignment horizontal="left" vertical="center"/>
    </xf>
    <xf numFmtId="0" fontId="23" fillId="0" borderId="48" xfId="0" applyFont="1" applyBorder="1" applyAlignment="1">
      <alignment horizontal="left" vertical="center"/>
    </xf>
    <xf numFmtId="0" fontId="24" fillId="34" borderId="43" xfId="0" applyFont="1" applyFill="1" applyBorder="1" applyAlignment="1">
      <alignment horizontal="center" vertical="center"/>
    </xf>
    <xf numFmtId="0" fontId="24" fillId="34" borderId="44" xfId="0" applyFont="1" applyFill="1" applyBorder="1" applyAlignment="1">
      <alignment horizontal="center" vertical="center"/>
    </xf>
    <xf numFmtId="0" fontId="24" fillId="34" borderId="45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justify" vertical="center" wrapText="1"/>
    </xf>
    <xf numFmtId="0" fontId="23" fillId="0" borderId="2" xfId="0" applyFont="1" applyBorder="1" applyAlignment="1">
      <alignment horizontal="justify" vertical="center" wrapText="1"/>
    </xf>
    <xf numFmtId="0" fontId="23" fillId="0" borderId="3" xfId="0" applyFont="1" applyBorder="1" applyAlignment="1">
      <alignment horizontal="justify" vertical="center" wrapText="1"/>
    </xf>
    <xf numFmtId="0" fontId="24" fillId="0" borderId="50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2" fillId="0" borderId="38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24" fillId="0" borderId="23" xfId="0" applyFont="1" applyBorder="1" applyAlignment="1">
      <alignment horizontal="center" vertical="center"/>
    </xf>
    <xf numFmtId="0" fontId="24" fillId="0" borderId="47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22" fillId="0" borderId="23" xfId="0" applyFont="1" applyBorder="1" applyAlignment="1">
      <alignment vertical="center"/>
    </xf>
    <xf numFmtId="0" fontId="22" fillId="0" borderId="47" xfId="0" applyFont="1" applyBorder="1" applyAlignment="1">
      <alignment vertical="center"/>
    </xf>
    <xf numFmtId="0" fontId="22" fillId="0" borderId="48" xfId="0" applyFont="1" applyBorder="1" applyAlignment="1">
      <alignment vertical="center"/>
    </xf>
    <xf numFmtId="0" fontId="22" fillId="0" borderId="23" xfId="0" applyFont="1" applyBorder="1" applyAlignment="1">
      <alignment horizontal="left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33" fillId="0" borderId="47" xfId="0" applyFont="1" applyBorder="1" applyAlignment="1">
      <alignment horizontal="justify" vertical="center" wrapText="1"/>
    </xf>
    <xf numFmtId="0" fontId="33" fillId="0" borderId="48" xfId="0" applyFont="1" applyBorder="1" applyAlignment="1">
      <alignment horizontal="justify" vertical="center" wrapText="1"/>
    </xf>
    <xf numFmtId="0" fontId="36" fillId="0" borderId="2" xfId="0" applyFont="1" applyBorder="1" applyAlignment="1">
      <alignment horizontal="justify" vertical="center" wrapText="1"/>
    </xf>
    <xf numFmtId="0" fontId="36" fillId="0" borderId="3" xfId="0" applyFont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24" fillId="0" borderId="3" xfId="0" applyFont="1" applyBorder="1" applyAlignment="1">
      <alignment horizontal="justify" vertical="center" wrapText="1"/>
    </xf>
    <xf numFmtId="0" fontId="23" fillId="0" borderId="27" xfId="0" applyFont="1" applyBorder="1" applyAlignment="1">
      <alignment horizontal="left" vertical="center"/>
    </xf>
    <xf numFmtId="0" fontId="23" fillId="0" borderId="44" xfId="0" applyFont="1" applyBorder="1" applyAlignment="1">
      <alignment horizontal="left" vertical="center"/>
    </xf>
    <xf numFmtId="0" fontId="23" fillId="0" borderId="45" xfId="0" applyFont="1" applyBorder="1" applyAlignment="1">
      <alignment horizontal="left" vertical="center"/>
    </xf>
    <xf numFmtId="0" fontId="23" fillId="0" borderId="19" xfId="0" applyFont="1" applyBorder="1" applyAlignment="1">
      <alignment horizontal="left" vertical="center"/>
    </xf>
    <xf numFmtId="0" fontId="23" fillId="0" borderId="51" xfId="0" applyFont="1" applyBorder="1" applyAlignment="1">
      <alignment horizontal="left" vertical="center"/>
    </xf>
    <xf numFmtId="0" fontId="23" fillId="0" borderId="49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5" fillId="34" borderId="1" xfId="0" applyFont="1" applyFill="1" applyBorder="1" applyAlignment="1">
      <alignment horizontal="center" vertical="center"/>
    </xf>
    <xf numFmtId="0" fontId="25" fillId="34" borderId="2" xfId="0" applyFont="1" applyFill="1" applyBorder="1" applyAlignment="1">
      <alignment horizontal="center" vertical="center"/>
    </xf>
    <xf numFmtId="0" fontId="25" fillId="34" borderId="3" xfId="0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49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/>
    </xf>
    <xf numFmtId="0" fontId="23" fillId="0" borderId="51" xfId="0" applyFont="1" applyBorder="1" applyAlignment="1">
      <alignment horizontal="center" vertical="center"/>
    </xf>
    <xf numFmtId="0" fontId="23" fillId="0" borderId="43" xfId="0" applyFont="1" applyBorder="1" applyAlignment="1">
      <alignment horizontal="center" vertical="center" wrapText="1"/>
    </xf>
    <xf numFmtId="0" fontId="23" fillId="0" borderId="44" xfId="0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justify" vertical="center"/>
    </xf>
    <xf numFmtId="0" fontId="23" fillId="0" borderId="3" xfId="0" applyFont="1" applyBorder="1" applyAlignment="1">
      <alignment horizontal="justify" vertical="center"/>
    </xf>
    <xf numFmtId="0" fontId="22" fillId="0" borderId="23" xfId="0" applyFont="1" applyBorder="1" applyAlignment="1">
      <alignment horizontal="left" vertical="center" wrapText="1"/>
    </xf>
    <xf numFmtId="0" fontId="22" fillId="0" borderId="47" xfId="0" applyFont="1" applyBorder="1" applyAlignment="1">
      <alignment horizontal="left" vertical="center" wrapText="1"/>
    </xf>
    <xf numFmtId="0" fontId="22" fillId="0" borderId="48" xfId="0" applyFont="1" applyBorder="1" applyAlignment="1">
      <alignment horizontal="left" vertical="center" wrapText="1"/>
    </xf>
    <xf numFmtId="0" fontId="21" fillId="34" borderId="1" xfId="0" applyFont="1" applyFill="1" applyBorder="1" applyAlignment="1">
      <alignment horizontal="center" vertical="center" wrapText="1"/>
    </xf>
    <xf numFmtId="0" fontId="21" fillId="34" borderId="2" xfId="0" applyFont="1" applyFill="1" applyBorder="1" applyAlignment="1">
      <alignment horizontal="center" vertical="center" wrapText="1"/>
    </xf>
    <xf numFmtId="0" fontId="21" fillId="34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36" fillId="0" borderId="34" xfId="0" applyFont="1" applyBorder="1" applyAlignment="1">
      <alignment horizontal="justify" vertical="center" wrapText="1"/>
    </xf>
    <xf numFmtId="0" fontId="0" fillId="0" borderId="38" xfId="0" applyBorder="1" applyAlignment="1">
      <alignment horizontal="justify" vertical="center" wrapText="1"/>
    </xf>
    <xf numFmtId="0" fontId="0" fillId="0" borderId="35" xfId="0" applyBorder="1" applyAlignment="1">
      <alignment horizontal="justify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7" xfId="0" applyBorder="1" applyAlignment="1">
      <alignment horizontal="justify" vertical="center" wrapText="1"/>
    </xf>
    <xf numFmtId="0" fontId="0" fillId="0" borderId="55" xfId="0" applyBorder="1" applyAlignment="1">
      <alignment horizontal="justify" vertical="center" wrapText="1"/>
    </xf>
    <xf numFmtId="0" fontId="23" fillId="0" borderId="38" xfId="0" applyFont="1" applyBorder="1" applyAlignment="1">
      <alignment horizontal="center" vertical="center"/>
    </xf>
    <xf numFmtId="0" fontId="20" fillId="33" borderId="1" xfId="0" applyFont="1" applyFill="1" applyBorder="1" applyAlignment="1">
      <alignment horizontal="center" vertical="center"/>
    </xf>
    <xf numFmtId="0" fontId="20" fillId="33" borderId="2" xfId="0" applyFont="1" applyFill="1" applyBorder="1" applyAlignment="1">
      <alignment horizontal="center" vertical="center"/>
    </xf>
    <xf numFmtId="0" fontId="20" fillId="33" borderId="3" xfId="0" applyFont="1" applyFill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47" fillId="40" borderId="23" xfId="0" applyFont="1" applyFill="1" applyBorder="1" applyAlignment="1">
      <alignment horizontal="center" vertical="center"/>
    </xf>
    <xf numFmtId="0" fontId="47" fillId="40" borderId="47" xfId="0" applyFont="1" applyFill="1" applyBorder="1" applyAlignment="1">
      <alignment horizontal="center" vertical="center"/>
    </xf>
    <xf numFmtId="0" fontId="33" fillId="41" borderId="47" xfId="0" applyFont="1" applyFill="1" applyBorder="1" applyAlignment="1">
      <alignment horizontal="center" vertical="center"/>
    </xf>
    <xf numFmtId="0" fontId="33" fillId="41" borderId="48" xfId="0" applyFont="1" applyFill="1" applyBorder="1" applyAlignment="1">
      <alignment horizontal="center" vertical="center"/>
    </xf>
    <xf numFmtId="0" fontId="48" fillId="41" borderId="47" xfId="0" applyFont="1" applyFill="1" applyBorder="1" applyAlignment="1">
      <alignment horizontal="center" vertical="center"/>
    </xf>
    <xf numFmtId="0" fontId="48" fillId="41" borderId="48" xfId="0" applyFont="1" applyFill="1" applyBorder="1" applyAlignment="1">
      <alignment horizontal="center" vertical="center"/>
    </xf>
    <xf numFmtId="0" fontId="45" fillId="39" borderId="0" xfId="0" applyFont="1" applyFill="1" applyAlignment="1">
      <alignment horizontal="center" vertical="center" wrapText="1"/>
    </xf>
    <xf numFmtId="0" fontId="47" fillId="40" borderId="48" xfId="0" applyFont="1" applyFill="1" applyBorder="1" applyAlignment="1">
      <alignment horizontal="center" vertical="center"/>
    </xf>
    <xf numFmtId="0" fontId="45" fillId="39" borderId="41" xfId="0" applyFont="1" applyFill="1" applyBorder="1" applyAlignment="1">
      <alignment horizontal="center" vertical="center"/>
    </xf>
    <xf numFmtId="0" fontId="47" fillId="40" borderId="22" xfId="0" applyFont="1" applyFill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17" fillId="36" borderId="23" xfId="0" applyFont="1" applyFill="1" applyBorder="1" applyAlignment="1">
      <alignment horizontal="center"/>
    </xf>
    <xf numFmtId="0" fontId="17" fillId="36" borderId="47" xfId="0" applyFont="1" applyFill="1" applyBorder="1" applyAlignment="1">
      <alignment horizontal="center"/>
    </xf>
    <xf numFmtId="0" fontId="0" fillId="36" borderId="48" xfId="0" applyFill="1" applyBorder="1"/>
    <xf numFmtId="0" fontId="17" fillId="36" borderId="22" xfId="0" applyFont="1" applyFill="1" applyBorder="1" applyAlignment="1">
      <alignment horizontal="center"/>
    </xf>
    <xf numFmtId="0" fontId="17" fillId="36" borderId="48" xfId="0" applyFont="1" applyFill="1" applyBorder="1" applyAlignment="1">
      <alignment horizontal="center"/>
    </xf>
    <xf numFmtId="0" fontId="33" fillId="0" borderId="0" xfId="0" applyFont="1" applyAlignment="1">
      <alignment wrapText="1"/>
    </xf>
    <xf numFmtId="0" fontId="47" fillId="0" borderId="1" xfId="0" applyFont="1" applyBorder="1" applyAlignment="1">
      <alignment horizontal="center" vertical="center" wrapText="1"/>
    </xf>
    <xf numFmtId="0" fontId="47" fillId="0" borderId="2" xfId="0" applyFont="1" applyBorder="1" applyAlignment="1">
      <alignment horizontal="center" vertical="center" wrapText="1"/>
    </xf>
    <xf numFmtId="0" fontId="47" fillId="0" borderId="3" xfId="0" applyFont="1" applyBorder="1" applyAlignment="1">
      <alignment horizontal="center" vertical="center" wrapText="1"/>
    </xf>
    <xf numFmtId="0" fontId="47" fillId="34" borderId="1" xfId="0" applyFont="1" applyFill="1" applyBorder="1" applyAlignment="1">
      <alignment horizontal="center" vertical="center" wrapText="1"/>
    </xf>
    <xf numFmtId="0" fontId="47" fillId="34" borderId="2" xfId="0" applyFont="1" applyFill="1" applyBorder="1" applyAlignment="1">
      <alignment horizontal="center" vertical="center" wrapText="1"/>
    </xf>
    <xf numFmtId="0" fontId="47" fillId="34" borderId="3" xfId="0" applyFont="1" applyFill="1" applyBorder="1" applyAlignment="1">
      <alignment horizontal="center" vertical="center" wrapText="1"/>
    </xf>
    <xf numFmtId="0" fontId="47" fillId="34" borderId="38" xfId="0" applyFont="1" applyFill="1" applyBorder="1" applyAlignment="1">
      <alignment horizontal="center" vertical="center" wrapText="1"/>
    </xf>
    <xf numFmtId="0" fontId="47" fillId="34" borderId="35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48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0" fillId="34" borderId="58" xfId="0" applyFont="1" applyFill="1" applyBorder="1" applyAlignment="1">
      <alignment horizontal="center" vertical="center" wrapText="1"/>
    </xf>
    <xf numFmtId="0" fontId="20" fillId="34" borderId="59" xfId="0" applyFont="1" applyFill="1" applyBorder="1" applyAlignment="1">
      <alignment horizontal="center" vertical="center" wrapText="1"/>
    </xf>
    <xf numFmtId="0" fontId="20" fillId="34" borderId="60" xfId="0" applyFont="1" applyFill="1" applyBorder="1" applyAlignment="1">
      <alignment horizontal="center" vertical="center" wrapText="1"/>
    </xf>
    <xf numFmtId="0" fontId="49" fillId="34" borderId="2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0" fillId="34" borderId="1" xfId="0" applyFont="1" applyFill="1" applyBorder="1" applyAlignment="1">
      <alignment horizontal="center" vertical="center" wrapText="1"/>
    </xf>
    <xf numFmtId="0" fontId="20" fillId="34" borderId="2" xfId="0" applyFont="1" applyFill="1" applyBorder="1" applyAlignment="1">
      <alignment horizontal="center" vertical="center" wrapText="1"/>
    </xf>
    <xf numFmtId="0" fontId="20" fillId="34" borderId="3" xfId="0" applyFont="1" applyFill="1" applyBorder="1" applyAlignment="1">
      <alignment horizontal="center" vertical="center" wrapText="1"/>
    </xf>
    <xf numFmtId="0" fontId="20" fillId="0" borderId="50" xfId="0" applyFont="1" applyBorder="1" applyAlignment="1">
      <alignment horizontal="center" vertical="center" wrapText="1"/>
    </xf>
    <xf numFmtId="0" fontId="20" fillId="0" borderId="51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6" fillId="0" borderId="38" xfId="0" applyFont="1" applyBorder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0" fontId="49" fillId="0" borderId="5" xfId="0" applyFont="1" applyBorder="1" applyAlignment="1">
      <alignment horizontal="left" vertical="center" wrapText="1"/>
    </xf>
    <xf numFmtId="0" fontId="50" fillId="0" borderId="54" xfId="0" applyFont="1" applyBorder="1" applyAlignment="1">
      <alignment horizontal="justify" vertical="center" wrapText="1"/>
    </xf>
    <xf numFmtId="0" fontId="52" fillId="0" borderId="47" xfId="0" applyFont="1" applyBorder="1" applyAlignment="1">
      <alignment horizontal="justify" vertical="center" wrapText="1"/>
    </xf>
    <xf numFmtId="0" fontId="52" fillId="0" borderId="55" xfId="0" applyFont="1" applyBorder="1" applyAlignment="1">
      <alignment horizontal="justify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left" vertical="center" wrapText="1"/>
    </xf>
    <xf numFmtId="0" fontId="20" fillId="0" borderId="48" xfId="0" applyFont="1" applyBorder="1" applyAlignment="1">
      <alignment horizontal="left" vertical="center" wrapText="1"/>
    </xf>
    <xf numFmtId="0" fontId="46" fillId="0" borderId="23" xfId="0" applyFont="1" applyBorder="1" applyAlignment="1">
      <alignment horizontal="justify" vertical="center" wrapText="1"/>
    </xf>
    <xf numFmtId="0" fontId="46" fillId="0" borderId="47" xfId="0" applyFont="1" applyBorder="1" applyAlignment="1">
      <alignment horizontal="justify" vertical="center" wrapText="1"/>
    </xf>
    <xf numFmtId="0" fontId="46" fillId="0" borderId="48" xfId="0" applyFont="1" applyBorder="1" applyAlignment="1">
      <alignment horizontal="justify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46" fillId="0" borderId="55" xfId="0" applyFont="1" applyBorder="1" applyAlignment="1">
      <alignment horizontal="justify" vertical="center" wrapText="1"/>
    </xf>
    <xf numFmtId="0" fontId="49" fillId="0" borderId="23" xfId="0" applyFont="1" applyBorder="1" applyAlignment="1">
      <alignment horizontal="left" vertical="center" wrapText="1"/>
    </xf>
    <xf numFmtId="0" fontId="46" fillId="0" borderId="47" xfId="0" applyFont="1" applyBorder="1" applyAlignment="1">
      <alignment horizontal="left" vertical="center" wrapText="1"/>
    </xf>
    <xf numFmtId="0" fontId="46" fillId="0" borderId="48" xfId="0" applyFont="1" applyBorder="1" applyAlignment="1">
      <alignment horizontal="left" vertical="center" wrapText="1"/>
    </xf>
    <xf numFmtId="0" fontId="46" fillId="0" borderId="23" xfId="0" applyFont="1" applyBorder="1" applyAlignment="1">
      <alignment vertical="center" wrapText="1"/>
    </xf>
    <xf numFmtId="0" fontId="46" fillId="0" borderId="47" xfId="0" applyFont="1" applyBorder="1" applyAlignment="1">
      <alignment vertical="center" wrapText="1"/>
    </xf>
    <xf numFmtId="0" fontId="46" fillId="0" borderId="48" xfId="0" applyFont="1" applyBorder="1" applyAlignment="1">
      <alignment vertical="center" wrapText="1"/>
    </xf>
    <xf numFmtId="0" fontId="46" fillId="0" borderId="22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46" fillId="0" borderId="23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justify" vertical="center" wrapText="1"/>
    </xf>
    <xf numFmtId="0" fontId="46" fillId="0" borderId="3" xfId="0" applyFont="1" applyBorder="1" applyAlignment="1">
      <alignment horizontal="justify" vertical="center" wrapText="1"/>
    </xf>
    <xf numFmtId="0" fontId="2" fillId="0" borderId="34" xfId="0" applyFont="1" applyBorder="1" applyAlignment="1">
      <alignment horizontal="justify" vertical="center" wrapText="1"/>
    </xf>
    <xf numFmtId="0" fontId="46" fillId="0" borderId="38" xfId="0" applyFont="1" applyBorder="1" applyAlignment="1">
      <alignment horizontal="justify" vertical="center" wrapText="1"/>
    </xf>
    <xf numFmtId="0" fontId="46" fillId="0" borderId="35" xfId="0" applyFont="1" applyBorder="1" applyAlignment="1">
      <alignment horizontal="justify" vertical="center" wrapText="1"/>
    </xf>
    <xf numFmtId="0" fontId="46" fillId="0" borderId="31" xfId="0" applyFont="1" applyBorder="1" applyAlignment="1">
      <alignment horizontal="center" vertical="center" wrapText="1"/>
    </xf>
    <xf numFmtId="0" fontId="46" fillId="0" borderId="32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justify" vertical="center" wrapText="1"/>
    </xf>
    <xf numFmtId="0" fontId="20" fillId="0" borderId="3" xfId="0" applyFont="1" applyBorder="1" applyAlignment="1">
      <alignment horizontal="justify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0" fontId="50" fillId="0" borderId="3" xfId="0" applyFont="1" applyBorder="1" applyAlignment="1">
      <alignment horizontal="center" vertical="center" wrapText="1"/>
    </xf>
    <xf numFmtId="0" fontId="49" fillId="34" borderId="1" xfId="0" applyFont="1" applyFill="1" applyBorder="1" applyAlignment="1">
      <alignment horizontal="center" vertical="center" wrapText="1"/>
    </xf>
    <xf numFmtId="0" fontId="49" fillId="34" borderId="2" xfId="0" applyFont="1" applyFill="1" applyBorder="1" applyAlignment="1">
      <alignment horizontal="center" vertical="center" wrapText="1"/>
    </xf>
    <xf numFmtId="0" fontId="49" fillId="34" borderId="3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46" fillId="0" borderId="45" xfId="0" applyFont="1" applyBorder="1" applyAlignment="1">
      <alignment horizontal="center" vertical="center" wrapText="1"/>
    </xf>
    <xf numFmtId="0" fontId="17" fillId="41" borderId="34" xfId="0" applyFont="1" applyFill="1" applyBorder="1" applyAlignment="1">
      <alignment horizontal="center" vertical="center"/>
    </xf>
    <xf numFmtId="0" fontId="17" fillId="41" borderId="38" xfId="0" applyFont="1" applyFill="1" applyBorder="1" applyAlignment="1">
      <alignment horizontal="center" vertical="center"/>
    </xf>
    <xf numFmtId="0" fontId="17" fillId="41" borderId="35" xfId="0" applyFont="1" applyFill="1" applyBorder="1" applyAlignment="1">
      <alignment horizontal="center" vertical="center"/>
    </xf>
    <xf numFmtId="0" fontId="17" fillId="41" borderId="40" xfId="0" applyFont="1" applyFill="1" applyBorder="1" applyAlignment="1">
      <alignment horizontal="center" vertical="center"/>
    </xf>
    <xf numFmtId="0" fontId="17" fillId="41" borderId="41" xfId="0" applyFont="1" applyFill="1" applyBorder="1" applyAlignment="1">
      <alignment horizontal="center" vertical="center"/>
    </xf>
    <xf numFmtId="0" fontId="17" fillId="41" borderId="42" xfId="0" applyFont="1" applyFill="1" applyBorder="1" applyAlignment="1">
      <alignment horizontal="center" vertical="center"/>
    </xf>
    <xf numFmtId="0" fontId="17" fillId="41" borderId="31" xfId="0" applyFont="1" applyFill="1" applyBorder="1" applyAlignment="1">
      <alignment horizontal="center"/>
    </xf>
    <xf numFmtId="0" fontId="17" fillId="41" borderId="32" xfId="0" applyFont="1" applyFill="1" applyBorder="1" applyAlignment="1">
      <alignment horizontal="center"/>
    </xf>
    <xf numFmtId="0" fontId="17" fillId="41" borderId="53" xfId="0" applyFont="1" applyFill="1" applyBorder="1" applyAlignment="1">
      <alignment horizontal="center"/>
    </xf>
    <xf numFmtId="0" fontId="17" fillId="41" borderId="29" xfId="0" applyFont="1" applyFill="1" applyBorder="1" applyAlignment="1">
      <alignment horizontal="center"/>
    </xf>
    <xf numFmtId="44" fontId="17" fillId="41" borderId="23" xfId="52" applyFont="1" applyFill="1" applyBorder="1" applyAlignment="1">
      <alignment horizontal="center"/>
    </xf>
    <xf numFmtId="44" fontId="17" fillId="41" borderId="47" xfId="52" applyFont="1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7" fillId="41" borderId="21" xfId="0" applyFont="1" applyFill="1" applyBorder="1" applyAlignment="1">
      <alignment horizontal="center"/>
    </xf>
    <xf numFmtId="0" fontId="17" fillId="41" borderId="22" xfId="0" applyFont="1" applyFill="1" applyBorder="1" applyAlignment="1">
      <alignment horizontal="center"/>
    </xf>
    <xf numFmtId="0" fontId="17" fillId="37" borderId="61" xfId="0" applyFont="1" applyFill="1" applyBorder="1" applyAlignment="1">
      <alignment horizontal="center"/>
    </xf>
    <xf numFmtId="0" fontId="17" fillId="37" borderId="56" xfId="0" applyFont="1" applyFill="1" applyBorder="1" applyAlignment="1">
      <alignment horizontal="center"/>
    </xf>
    <xf numFmtId="0" fontId="17" fillId="41" borderId="25" xfId="0" applyFont="1" applyFill="1" applyBorder="1" applyAlignment="1">
      <alignment horizontal="center"/>
    </xf>
    <xf numFmtId="0" fontId="17" fillId="41" borderId="26" xfId="0" applyFont="1" applyFill="1" applyBorder="1" applyAlignment="1">
      <alignment horizontal="center"/>
    </xf>
    <xf numFmtId="0" fontId="17" fillId="35" borderId="43" xfId="0" applyFont="1" applyFill="1" applyBorder="1" applyAlignment="1">
      <alignment horizontal="center"/>
    </xf>
    <xf numFmtId="0" fontId="17" fillId="35" borderId="44" xfId="0" applyFont="1" applyFill="1" applyBorder="1" applyAlignment="1">
      <alignment horizontal="center"/>
    </xf>
    <xf numFmtId="0" fontId="17" fillId="41" borderId="50" xfId="0" applyFont="1" applyFill="1" applyBorder="1" applyAlignment="1">
      <alignment horizontal="center"/>
    </xf>
    <xf numFmtId="0" fontId="17" fillId="41" borderId="51" xfId="0" applyFont="1" applyFill="1" applyBorder="1" applyAlignment="1">
      <alignment horizontal="center"/>
    </xf>
    <xf numFmtId="0" fontId="17" fillId="41" borderId="66" xfId="0" applyFont="1" applyFill="1" applyBorder="1" applyAlignment="1">
      <alignment horizontal="center"/>
    </xf>
    <xf numFmtId="0" fontId="17" fillId="41" borderId="54" xfId="0" applyFont="1" applyFill="1" applyBorder="1" applyAlignment="1">
      <alignment horizontal="center"/>
    </xf>
    <xf numFmtId="0" fontId="17" fillId="41" borderId="47" xfId="0" applyFont="1" applyFill="1" applyBorder="1" applyAlignment="1">
      <alignment horizontal="center"/>
    </xf>
    <xf numFmtId="0" fontId="17" fillId="41" borderId="59" xfId="0" applyFont="1" applyFill="1" applyBorder="1" applyAlignment="1">
      <alignment horizontal="center"/>
    </xf>
    <xf numFmtId="0" fontId="17" fillId="41" borderId="68" xfId="0" applyFont="1" applyFill="1" applyBorder="1" applyAlignment="1">
      <alignment horizontal="center"/>
    </xf>
    <xf numFmtId="44" fontId="17" fillId="41" borderId="50" xfId="52" applyFont="1" applyFill="1" applyBorder="1" applyAlignment="1">
      <alignment horizontal="center" vertical="center"/>
    </xf>
    <xf numFmtId="44" fontId="17" fillId="41" borderId="51" xfId="52" applyFont="1" applyFill="1" applyBorder="1" applyAlignment="1">
      <alignment horizontal="center" vertical="center"/>
    </xf>
    <xf numFmtId="44" fontId="17" fillId="41" borderId="38" xfId="52" applyFont="1" applyFill="1" applyBorder="1" applyAlignment="1">
      <alignment horizontal="center" vertical="center"/>
    </xf>
    <xf numFmtId="44" fontId="17" fillId="41" borderId="35" xfId="52" applyFont="1" applyFill="1" applyBorder="1" applyAlignment="1">
      <alignment horizontal="center" vertical="center"/>
    </xf>
    <xf numFmtId="0" fontId="17" fillId="41" borderId="21" xfId="0" applyFont="1" applyFill="1" applyBorder="1" applyAlignment="1">
      <alignment horizontal="center" wrapText="1"/>
    </xf>
    <xf numFmtId="0" fontId="17" fillId="41" borderId="22" xfId="0" applyFont="1" applyFill="1" applyBorder="1" applyAlignment="1">
      <alignment horizontal="center" wrapText="1"/>
    </xf>
    <xf numFmtId="0" fontId="17" fillId="37" borderId="61" xfId="0" applyFont="1" applyFill="1" applyBorder="1" applyAlignment="1">
      <alignment horizontal="center" wrapText="1"/>
    </xf>
    <xf numFmtId="0" fontId="17" fillId="37" borderId="56" xfId="0" applyFont="1" applyFill="1" applyBorder="1" applyAlignment="1">
      <alignment horizontal="center" wrapText="1"/>
    </xf>
    <xf numFmtId="0" fontId="17" fillId="41" borderId="31" xfId="0" applyFont="1" applyFill="1" applyBorder="1" applyAlignment="1">
      <alignment horizontal="center" wrapText="1"/>
    </xf>
    <xf numFmtId="0" fontId="17" fillId="41" borderId="32" xfId="0" applyFont="1" applyFill="1" applyBorder="1" applyAlignment="1">
      <alignment horizontal="center" wrapText="1"/>
    </xf>
    <xf numFmtId="0" fontId="17" fillId="41" borderId="53" xfId="0" applyFont="1" applyFill="1" applyBorder="1" applyAlignment="1">
      <alignment horizontal="center" wrapText="1"/>
    </xf>
    <xf numFmtId="0" fontId="17" fillId="41" borderId="29" xfId="0" applyFont="1" applyFill="1" applyBorder="1" applyAlignment="1">
      <alignment horizontal="center" wrapText="1"/>
    </xf>
    <xf numFmtId="0" fontId="17" fillId="41" borderId="1" xfId="0" applyFont="1" applyFill="1" applyBorder="1" applyAlignment="1">
      <alignment horizontal="center" wrapText="1"/>
    </xf>
    <xf numFmtId="0" fontId="17" fillId="41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17" fillId="41" borderId="34" xfId="0" applyFont="1" applyFill="1" applyBorder="1" applyAlignment="1">
      <alignment horizontal="center" vertical="center" wrapText="1"/>
    </xf>
    <xf numFmtId="0" fontId="17" fillId="41" borderId="38" xfId="0" applyFont="1" applyFill="1" applyBorder="1" applyAlignment="1">
      <alignment horizontal="center" vertical="center" wrapText="1"/>
    </xf>
    <xf numFmtId="0" fontId="17" fillId="41" borderId="35" xfId="0" applyFont="1" applyFill="1" applyBorder="1" applyAlignment="1">
      <alignment horizontal="center" vertical="center" wrapText="1"/>
    </xf>
    <xf numFmtId="0" fontId="17" fillId="41" borderId="25" xfId="0" applyFont="1" applyFill="1" applyBorder="1" applyAlignment="1">
      <alignment horizontal="center" wrapText="1"/>
    </xf>
    <xf numFmtId="0" fontId="17" fillId="41" borderId="26" xfId="0" applyFont="1" applyFill="1" applyBorder="1" applyAlignment="1">
      <alignment horizontal="center" wrapText="1"/>
    </xf>
    <xf numFmtId="0" fontId="17" fillId="41" borderId="61" xfId="0" applyFont="1" applyFill="1" applyBorder="1" applyAlignment="1">
      <alignment horizontal="center" wrapText="1"/>
    </xf>
    <xf numFmtId="0" fontId="0" fillId="41" borderId="56" xfId="0" applyFill="1" applyBorder="1" applyAlignment="1">
      <alignment wrapText="1"/>
    </xf>
    <xf numFmtId="0" fontId="0" fillId="41" borderId="57" xfId="0" applyFill="1" applyBorder="1" applyAlignment="1">
      <alignment wrapText="1"/>
    </xf>
    <xf numFmtId="0" fontId="17" fillId="41" borderId="34" xfId="0" applyFont="1" applyFill="1" applyBorder="1" applyAlignment="1">
      <alignment horizontal="center" wrapText="1"/>
    </xf>
    <xf numFmtId="0" fontId="17" fillId="41" borderId="38" xfId="0" applyFont="1" applyFill="1" applyBorder="1" applyAlignment="1">
      <alignment horizontal="center" wrapText="1"/>
    </xf>
    <xf numFmtId="0" fontId="17" fillId="41" borderId="35" xfId="0" applyFont="1" applyFill="1" applyBorder="1" applyAlignment="1">
      <alignment horizontal="center" wrapText="1"/>
    </xf>
    <xf numFmtId="0" fontId="17" fillId="41" borderId="36" xfId="0" applyFont="1" applyFill="1" applyBorder="1" applyAlignment="1">
      <alignment horizontal="center" wrapText="1"/>
    </xf>
    <xf numFmtId="0" fontId="17" fillId="41" borderId="0" xfId="0" applyFont="1" applyFill="1" applyBorder="1" applyAlignment="1">
      <alignment horizontal="center" wrapText="1"/>
    </xf>
    <xf numFmtId="0" fontId="17" fillId="41" borderId="37" xfId="0" applyFont="1" applyFill="1" applyBorder="1" applyAlignment="1">
      <alignment horizontal="center" wrapText="1"/>
    </xf>
    <xf numFmtId="0" fontId="17" fillId="0" borderId="61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</cellXfs>
  <cellStyles count="57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Excel_BuiltIn_Comma" xfId="54" xr:uid="{55B5D36E-A95A-4FAC-B922-D770218B056A}"/>
    <cellStyle name="Moeda" xfId="52" builtinId="4"/>
    <cellStyle name="Moeda 2" xfId="55" xr:uid="{9716853A-AB04-4F0B-9529-83A36B2BF8F4}"/>
    <cellStyle name="Neutro" xfId="12" builtinId="28" customBuiltin="1"/>
    <cellStyle name="Normal" xfId="0" builtinId="0"/>
    <cellStyle name="Normal 2" xfId="47" xr:uid="{00000000-0005-0000-0000-000021000000}"/>
    <cellStyle name="Normal 3" xfId="56" xr:uid="{00000000-0005-0000-0000-00003C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" xfId="53" builtinId="3"/>
    <cellStyle name="Vírgula 2" xfId="2" xr:uid="{00000000-0005-0000-0000-00002D000000}"/>
    <cellStyle name="Vírgula 3" xfId="4" xr:uid="{00000000-0005-0000-0000-00002E000000}"/>
    <cellStyle name="Vírgula 3 2" xfId="50" xr:uid="{00000000-0005-0000-0000-00002F000000}"/>
    <cellStyle name="Vírgula 4" xfId="3" xr:uid="{00000000-0005-0000-0000-000030000000}"/>
    <cellStyle name="Vírgula 4 2" xfId="49" xr:uid="{00000000-0005-0000-0000-000031000000}"/>
    <cellStyle name="Vírgula 5" xfId="46" xr:uid="{00000000-0005-0000-0000-000032000000}"/>
    <cellStyle name="Vírgula 5 2" xfId="51" xr:uid="{00000000-0005-0000-0000-000033000000}"/>
    <cellStyle name="Vírgula 6" xfId="48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de%20Custos%20Equipe%20Fix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f.gov.br\srpi\COMPRAS\2024\PREG&#195;O\Manuten&#231;&#227;o%20Predial\Anexos%20do%20Termo%20de%20Refer&#234;ncia\Planilha%20de%20Custos%20Equipe%20Fixa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OFICIAL ELETRICISTA"/>
      <sheetName val="OFICIAL BOMBEIRO"/>
      <sheetName val="Uniforme"/>
      <sheetName val="Materiais e EPI"/>
      <sheetName val="Transpor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3">
          <cell r="D13">
            <v>58.460599999999999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OFICIAL ELETRICISTA"/>
      <sheetName val="OFICIAL BOMBEIRO"/>
      <sheetName val="Uniforme"/>
      <sheetName val="Materiais e EPI"/>
      <sheetName val="Transporte"/>
    </sheetNames>
    <sheetDataSet>
      <sheetData sheetId="0" refreshError="1"/>
      <sheetData sheetId="1" refreshError="1"/>
      <sheetData sheetId="2" refreshError="1"/>
      <sheetData sheetId="3" refreshError="1">
        <row r="12">
          <cell r="F12">
            <v>70.456666666666663</v>
          </cell>
        </row>
      </sheetData>
      <sheetData sheetId="4" refreshError="1">
        <row r="42">
          <cell r="G42">
            <v>17.15925</v>
          </cell>
        </row>
        <row r="59">
          <cell r="G59">
            <v>41.713749999999997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18068-4415-4EB2-982F-52982F1F1409}">
  <sheetPr>
    <tabColor rgb="FFFFFF00"/>
    <pageSetUpPr fitToPage="1"/>
  </sheetPr>
  <dimension ref="A1:L14"/>
  <sheetViews>
    <sheetView tabSelected="1" topLeftCell="D1" zoomScale="126" zoomScaleNormal="126" zoomScaleSheetLayoutView="95" workbookViewId="0">
      <selection activeCell="G3" sqref="G3"/>
    </sheetView>
  </sheetViews>
  <sheetFormatPr defaultRowHeight="15" x14ac:dyDescent="0.25"/>
  <cols>
    <col min="1" max="1" width="7.5703125" style="53" customWidth="1"/>
    <col min="2" max="2" width="11" style="1" customWidth="1"/>
    <col min="3" max="3" width="38.42578125" style="53" customWidth="1"/>
    <col min="4" max="4" width="13.28515625" style="53" customWidth="1"/>
    <col min="5" max="5" width="10.140625" style="53" customWidth="1"/>
    <col min="6" max="6" width="11.85546875" style="53" customWidth="1"/>
    <col min="7" max="7" width="11" style="53" customWidth="1"/>
    <col min="8" max="9" width="16" style="53" customWidth="1"/>
    <col min="10" max="10" width="17" style="53" customWidth="1"/>
    <col min="11" max="11" width="22.7109375" style="53" customWidth="1"/>
    <col min="12" max="12" width="5.7109375" style="53" customWidth="1"/>
    <col min="13" max="13" width="12.42578125" style="53" customWidth="1"/>
    <col min="14" max="258" width="9.140625" style="53"/>
    <col min="259" max="259" width="14.28515625" style="53" customWidth="1"/>
    <col min="260" max="260" width="9.140625" style="53"/>
    <col min="261" max="261" width="15.28515625" style="53" customWidth="1"/>
    <col min="262" max="262" width="11.5703125" style="53" customWidth="1"/>
    <col min="263" max="263" width="12.85546875" style="53" customWidth="1"/>
    <col min="264" max="514" width="9.140625" style="53"/>
    <col min="515" max="515" width="14.28515625" style="53" customWidth="1"/>
    <col min="516" max="516" width="9.140625" style="53"/>
    <col min="517" max="517" width="15.28515625" style="53" customWidth="1"/>
    <col min="518" max="518" width="11.5703125" style="53" customWidth="1"/>
    <col min="519" max="519" width="12.85546875" style="53" customWidth="1"/>
    <col min="520" max="770" width="9.140625" style="53"/>
    <col min="771" max="771" width="14.28515625" style="53" customWidth="1"/>
    <col min="772" max="772" width="9.140625" style="53"/>
    <col min="773" max="773" width="15.28515625" style="53" customWidth="1"/>
    <col min="774" max="774" width="11.5703125" style="53" customWidth="1"/>
    <col min="775" max="775" width="12.85546875" style="53" customWidth="1"/>
    <col min="776" max="1026" width="9.140625" style="53"/>
    <col min="1027" max="1027" width="14.28515625" style="53" customWidth="1"/>
    <col min="1028" max="1028" width="9.140625" style="53"/>
    <col min="1029" max="1029" width="15.28515625" style="53" customWidth="1"/>
    <col min="1030" max="1030" width="11.5703125" style="53" customWidth="1"/>
    <col min="1031" max="1031" width="12.85546875" style="53" customWidth="1"/>
    <col min="1032" max="1282" width="9.140625" style="53"/>
    <col min="1283" max="1283" width="14.28515625" style="53" customWidth="1"/>
    <col min="1284" max="1284" width="9.140625" style="53"/>
    <col min="1285" max="1285" width="15.28515625" style="53" customWidth="1"/>
    <col min="1286" max="1286" width="11.5703125" style="53" customWidth="1"/>
    <col min="1287" max="1287" width="12.85546875" style="53" customWidth="1"/>
    <col min="1288" max="1538" width="9.140625" style="53"/>
    <col min="1539" max="1539" width="14.28515625" style="53" customWidth="1"/>
    <col min="1540" max="1540" width="9.140625" style="53"/>
    <col min="1541" max="1541" width="15.28515625" style="53" customWidth="1"/>
    <col min="1542" max="1542" width="11.5703125" style="53" customWidth="1"/>
    <col min="1543" max="1543" width="12.85546875" style="53" customWidth="1"/>
    <col min="1544" max="1794" width="9.140625" style="53"/>
    <col min="1795" max="1795" width="14.28515625" style="53" customWidth="1"/>
    <col min="1796" max="1796" width="9.140625" style="53"/>
    <col min="1797" max="1797" width="15.28515625" style="53" customWidth="1"/>
    <col min="1798" max="1798" width="11.5703125" style="53" customWidth="1"/>
    <col min="1799" max="1799" width="12.85546875" style="53" customWidth="1"/>
    <col min="1800" max="2050" width="9.140625" style="53"/>
    <col min="2051" max="2051" width="14.28515625" style="53" customWidth="1"/>
    <col min="2052" max="2052" width="9.140625" style="53"/>
    <col min="2053" max="2053" width="15.28515625" style="53" customWidth="1"/>
    <col min="2054" max="2054" width="11.5703125" style="53" customWidth="1"/>
    <col min="2055" max="2055" width="12.85546875" style="53" customWidth="1"/>
    <col min="2056" max="2306" width="9.140625" style="53"/>
    <col min="2307" max="2307" width="14.28515625" style="53" customWidth="1"/>
    <col min="2308" max="2308" width="9.140625" style="53"/>
    <col min="2309" max="2309" width="15.28515625" style="53" customWidth="1"/>
    <col min="2310" max="2310" width="11.5703125" style="53" customWidth="1"/>
    <col min="2311" max="2311" width="12.85546875" style="53" customWidth="1"/>
    <col min="2312" max="2562" width="9.140625" style="53"/>
    <col min="2563" max="2563" width="14.28515625" style="53" customWidth="1"/>
    <col min="2564" max="2564" width="9.140625" style="53"/>
    <col min="2565" max="2565" width="15.28515625" style="53" customWidth="1"/>
    <col min="2566" max="2566" width="11.5703125" style="53" customWidth="1"/>
    <col min="2567" max="2567" width="12.85546875" style="53" customWidth="1"/>
    <col min="2568" max="2818" width="9.140625" style="53"/>
    <col min="2819" max="2819" width="14.28515625" style="53" customWidth="1"/>
    <col min="2820" max="2820" width="9.140625" style="53"/>
    <col min="2821" max="2821" width="15.28515625" style="53" customWidth="1"/>
    <col min="2822" max="2822" width="11.5703125" style="53" customWidth="1"/>
    <col min="2823" max="2823" width="12.85546875" style="53" customWidth="1"/>
    <col min="2824" max="3074" width="9.140625" style="53"/>
    <col min="3075" max="3075" width="14.28515625" style="53" customWidth="1"/>
    <col min="3076" max="3076" width="9.140625" style="53"/>
    <col min="3077" max="3077" width="15.28515625" style="53" customWidth="1"/>
    <col min="3078" max="3078" width="11.5703125" style="53" customWidth="1"/>
    <col min="3079" max="3079" width="12.85546875" style="53" customWidth="1"/>
    <col min="3080" max="3330" width="9.140625" style="53"/>
    <col min="3331" max="3331" width="14.28515625" style="53" customWidth="1"/>
    <col min="3332" max="3332" width="9.140625" style="53"/>
    <col min="3333" max="3333" width="15.28515625" style="53" customWidth="1"/>
    <col min="3334" max="3334" width="11.5703125" style="53" customWidth="1"/>
    <col min="3335" max="3335" width="12.85546875" style="53" customWidth="1"/>
    <col min="3336" max="3586" width="9.140625" style="53"/>
    <col min="3587" max="3587" width="14.28515625" style="53" customWidth="1"/>
    <col min="3588" max="3588" width="9.140625" style="53"/>
    <col min="3589" max="3589" width="15.28515625" style="53" customWidth="1"/>
    <col min="3590" max="3590" width="11.5703125" style="53" customWidth="1"/>
    <col min="3591" max="3591" width="12.85546875" style="53" customWidth="1"/>
    <col min="3592" max="3842" width="9.140625" style="53"/>
    <col min="3843" max="3843" width="14.28515625" style="53" customWidth="1"/>
    <col min="3844" max="3844" width="9.140625" style="53"/>
    <col min="3845" max="3845" width="15.28515625" style="53" customWidth="1"/>
    <col min="3846" max="3846" width="11.5703125" style="53" customWidth="1"/>
    <col min="3847" max="3847" width="12.85546875" style="53" customWidth="1"/>
    <col min="3848" max="4098" width="9.140625" style="53"/>
    <col min="4099" max="4099" width="14.28515625" style="53" customWidth="1"/>
    <col min="4100" max="4100" width="9.140625" style="53"/>
    <col min="4101" max="4101" width="15.28515625" style="53" customWidth="1"/>
    <col min="4102" max="4102" width="11.5703125" style="53" customWidth="1"/>
    <col min="4103" max="4103" width="12.85546875" style="53" customWidth="1"/>
    <col min="4104" max="4354" width="9.140625" style="53"/>
    <col min="4355" max="4355" width="14.28515625" style="53" customWidth="1"/>
    <col min="4356" max="4356" width="9.140625" style="53"/>
    <col min="4357" max="4357" width="15.28515625" style="53" customWidth="1"/>
    <col min="4358" max="4358" width="11.5703125" style="53" customWidth="1"/>
    <col min="4359" max="4359" width="12.85546875" style="53" customWidth="1"/>
    <col min="4360" max="4610" width="9.140625" style="53"/>
    <col min="4611" max="4611" width="14.28515625" style="53" customWidth="1"/>
    <col min="4612" max="4612" width="9.140625" style="53"/>
    <col min="4613" max="4613" width="15.28515625" style="53" customWidth="1"/>
    <col min="4614" max="4614" width="11.5703125" style="53" customWidth="1"/>
    <col min="4615" max="4615" width="12.85546875" style="53" customWidth="1"/>
    <col min="4616" max="4866" width="9.140625" style="53"/>
    <col min="4867" max="4867" width="14.28515625" style="53" customWidth="1"/>
    <col min="4868" max="4868" width="9.140625" style="53"/>
    <col min="4869" max="4869" width="15.28515625" style="53" customWidth="1"/>
    <col min="4870" max="4870" width="11.5703125" style="53" customWidth="1"/>
    <col min="4871" max="4871" width="12.85546875" style="53" customWidth="1"/>
    <col min="4872" max="5122" width="9.140625" style="53"/>
    <col min="5123" max="5123" width="14.28515625" style="53" customWidth="1"/>
    <col min="5124" max="5124" width="9.140625" style="53"/>
    <col min="5125" max="5125" width="15.28515625" style="53" customWidth="1"/>
    <col min="5126" max="5126" width="11.5703125" style="53" customWidth="1"/>
    <col min="5127" max="5127" width="12.85546875" style="53" customWidth="1"/>
    <col min="5128" max="5378" width="9.140625" style="53"/>
    <col min="5379" max="5379" width="14.28515625" style="53" customWidth="1"/>
    <col min="5380" max="5380" width="9.140625" style="53"/>
    <col min="5381" max="5381" width="15.28515625" style="53" customWidth="1"/>
    <col min="5382" max="5382" width="11.5703125" style="53" customWidth="1"/>
    <col min="5383" max="5383" width="12.85546875" style="53" customWidth="1"/>
    <col min="5384" max="5634" width="9.140625" style="53"/>
    <col min="5635" max="5635" width="14.28515625" style="53" customWidth="1"/>
    <col min="5636" max="5636" width="9.140625" style="53"/>
    <col min="5637" max="5637" width="15.28515625" style="53" customWidth="1"/>
    <col min="5638" max="5638" width="11.5703125" style="53" customWidth="1"/>
    <col min="5639" max="5639" width="12.85546875" style="53" customWidth="1"/>
    <col min="5640" max="5890" width="9.140625" style="53"/>
    <col min="5891" max="5891" width="14.28515625" style="53" customWidth="1"/>
    <col min="5892" max="5892" width="9.140625" style="53"/>
    <col min="5893" max="5893" width="15.28515625" style="53" customWidth="1"/>
    <col min="5894" max="5894" width="11.5703125" style="53" customWidth="1"/>
    <col min="5895" max="5895" width="12.85546875" style="53" customWidth="1"/>
    <col min="5896" max="6146" width="9.140625" style="53"/>
    <col min="6147" max="6147" width="14.28515625" style="53" customWidth="1"/>
    <col min="6148" max="6148" width="9.140625" style="53"/>
    <col min="6149" max="6149" width="15.28515625" style="53" customWidth="1"/>
    <col min="6150" max="6150" width="11.5703125" style="53" customWidth="1"/>
    <col min="6151" max="6151" width="12.85546875" style="53" customWidth="1"/>
    <col min="6152" max="6402" width="9.140625" style="53"/>
    <col min="6403" max="6403" width="14.28515625" style="53" customWidth="1"/>
    <col min="6404" max="6404" width="9.140625" style="53"/>
    <col min="6405" max="6405" width="15.28515625" style="53" customWidth="1"/>
    <col min="6406" max="6406" width="11.5703125" style="53" customWidth="1"/>
    <col min="6407" max="6407" width="12.85546875" style="53" customWidth="1"/>
    <col min="6408" max="6658" width="9.140625" style="53"/>
    <col min="6659" max="6659" width="14.28515625" style="53" customWidth="1"/>
    <col min="6660" max="6660" width="9.140625" style="53"/>
    <col min="6661" max="6661" width="15.28515625" style="53" customWidth="1"/>
    <col min="6662" max="6662" width="11.5703125" style="53" customWidth="1"/>
    <col min="6663" max="6663" width="12.85546875" style="53" customWidth="1"/>
    <col min="6664" max="6914" width="9.140625" style="53"/>
    <col min="6915" max="6915" width="14.28515625" style="53" customWidth="1"/>
    <col min="6916" max="6916" width="9.140625" style="53"/>
    <col min="6917" max="6917" width="15.28515625" style="53" customWidth="1"/>
    <col min="6918" max="6918" width="11.5703125" style="53" customWidth="1"/>
    <col min="6919" max="6919" width="12.85546875" style="53" customWidth="1"/>
    <col min="6920" max="7170" width="9.140625" style="53"/>
    <col min="7171" max="7171" width="14.28515625" style="53" customWidth="1"/>
    <col min="7172" max="7172" width="9.140625" style="53"/>
    <col min="7173" max="7173" width="15.28515625" style="53" customWidth="1"/>
    <col min="7174" max="7174" width="11.5703125" style="53" customWidth="1"/>
    <col min="7175" max="7175" width="12.85546875" style="53" customWidth="1"/>
    <col min="7176" max="7426" width="9.140625" style="53"/>
    <col min="7427" max="7427" width="14.28515625" style="53" customWidth="1"/>
    <col min="7428" max="7428" width="9.140625" style="53"/>
    <col min="7429" max="7429" width="15.28515625" style="53" customWidth="1"/>
    <col min="7430" max="7430" width="11.5703125" style="53" customWidth="1"/>
    <col min="7431" max="7431" width="12.85546875" style="53" customWidth="1"/>
    <col min="7432" max="7682" width="9.140625" style="53"/>
    <col min="7683" max="7683" width="14.28515625" style="53" customWidth="1"/>
    <col min="7684" max="7684" width="9.140625" style="53"/>
    <col min="7685" max="7685" width="15.28515625" style="53" customWidth="1"/>
    <col min="7686" max="7686" width="11.5703125" style="53" customWidth="1"/>
    <col min="7687" max="7687" width="12.85546875" style="53" customWidth="1"/>
    <col min="7688" max="7938" width="9.140625" style="53"/>
    <col min="7939" max="7939" width="14.28515625" style="53" customWidth="1"/>
    <col min="7940" max="7940" width="9.140625" style="53"/>
    <col min="7941" max="7941" width="15.28515625" style="53" customWidth="1"/>
    <col min="7942" max="7942" width="11.5703125" style="53" customWidth="1"/>
    <col min="7943" max="7943" width="12.85546875" style="53" customWidth="1"/>
    <col min="7944" max="8194" width="9.140625" style="53"/>
    <col min="8195" max="8195" width="14.28515625" style="53" customWidth="1"/>
    <col min="8196" max="8196" width="9.140625" style="53"/>
    <col min="8197" max="8197" width="15.28515625" style="53" customWidth="1"/>
    <col min="8198" max="8198" width="11.5703125" style="53" customWidth="1"/>
    <col min="8199" max="8199" width="12.85546875" style="53" customWidth="1"/>
    <col min="8200" max="8450" width="9.140625" style="53"/>
    <col min="8451" max="8451" width="14.28515625" style="53" customWidth="1"/>
    <col min="8452" max="8452" width="9.140625" style="53"/>
    <col min="8453" max="8453" width="15.28515625" style="53" customWidth="1"/>
    <col min="8454" max="8454" width="11.5703125" style="53" customWidth="1"/>
    <col min="8455" max="8455" width="12.85546875" style="53" customWidth="1"/>
    <col min="8456" max="8706" width="9.140625" style="53"/>
    <col min="8707" max="8707" width="14.28515625" style="53" customWidth="1"/>
    <col min="8708" max="8708" width="9.140625" style="53"/>
    <col min="8709" max="8709" width="15.28515625" style="53" customWidth="1"/>
    <col min="8710" max="8710" width="11.5703125" style="53" customWidth="1"/>
    <col min="8711" max="8711" width="12.85546875" style="53" customWidth="1"/>
    <col min="8712" max="8962" width="9.140625" style="53"/>
    <col min="8963" max="8963" width="14.28515625" style="53" customWidth="1"/>
    <col min="8964" max="8964" width="9.140625" style="53"/>
    <col min="8965" max="8965" width="15.28515625" style="53" customWidth="1"/>
    <col min="8966" max="8966" width="11.5703125" style="53" customWidth="1"/>
    <col min="8967" max="8967" width="12.85546875" style="53" customWidth="1"/>
    <col min="8968" max="9218" width="9.140625" style="53"/>
    <col min="9219" max="9219" width="14.28515625" style="53" customWidth="1"/>
    <col min="9220" max="9220" width="9.140625" style="53"/>
    <col min="9221" max="9221" width="15.28515625" style="53" customWidth="1"/>
    <col min="9222" max="9222" width="11.5703125" style="53" customWidth="1"/>
    <col min="9223" max="9223" width="12.85546875" style="53" customWidth="1"/>
    <col min="9224" max="9474" width="9.140625" style="53"/>
    <col min="9475" max="9475" width="14.28515625" style="53" customWidth="1"/>
    <col min="9476" max="9476" width="9.140625" style="53"/>
    <col min="9477" max="9477" width="15.28515625" style="53" customWidth="1"/>
    <col min="9478" max="9478" width="11.5703125" style="53" customWidth="1"/>
    <col min="9479" max="9479" width="12.85546875" style="53" customWidth="1"/>
    <col min="9480" max="9730" width="9.140625" style="53"/>
    <col min="9731" max="9731" width="14.28515625" style="53" customWidth="1"/>
    <col min="9732" max="9732" width="9.140625" style="53"/>
    <col min="9733" max="9733" width="15.28515625" style="53" customWidth="1"/>
    <col min="9734" max="9734" width="11.5703125" style="53" customWidth="1"/>
    <col min="9735" max="9735" width="12.85546875" style="53" customWidth="1"/>
    <col min="9736" max="9986" width="9.140625" style="53"/>
    <col min="9987" max="9987" width="14.28515625" style="53" customWidth="1"/>
    <col min="9988" max="9988" width="9.140625" style="53"/>
    <col min="9989" max="9989" width="15.28515625" style="53" customWidth="1"/>
    <col min="9990" max="9990" width="11.5703125" style="53" customWidth="1"/>
    <col min="9991" max="9991" width="12.85546875" style="53" customWidth="1"/>
    <col min="9992" max="10242" width="9.140625" style="53"/>
    <col min="10243" max="10243" width="14.28515625" style="53" customWidth="1"/>
    <col min="10244" max="10244" width="9.140625" style="53"/>
    <col min="10245" max="10245" width="15.28515625" style="53" customWidth="1"/>
    <col min="10246" max="10246" width="11.5703125" style="53" customWidth="1"/>
    <col min="10247" max="10247" width="12.85546875" style="53" customWidth="1"/>
    <col min="10248" max="10498" width="9.140625" style="53"/>
    <col min="10499" max="10499" width="14.28515625" style="53" customWidth="1"/>
    <col min="10500" max="10500" width="9.140625" style="53"/>
    <col min="10501" max="10501" width="15.28515625" style="53" customWidth="1"/>
    <col min="10502" max="10502" width="11.5703125" style="53" customWidth="1"/>
    <col min="10503" max="10503" width="12.85546875" style="53" customWidth="1"/>
    <col min="10504" max="10754" width="9.140625" style="53"/>
    <col min="10755" max="10755" width="14.28515625" style="53" customWidth="1"/>
    <col min="10756" max="10756" width="9.140625" style="53"/>
    <col min="10757" max="10757" width="15.28515625" style="53" customWidth="1"/>
    <col min="10758" max="10758" width="11.5703125" style="53" customWidth="1"/>
    <col min="10759" max="10759" width="12.85546875" style="53" customWidth="1"/>
    <col min="10760" max="11010" width="9.140625" style="53"/>
    <col min="11011" max="11011" width="14.28515625" style="53" customWidth="1"/>
    <col min="11012" max="11012" width="9.140625" style="53"/>
    <col min="11013" max="11013" width="15.28515625" style="53" customWidth="1"/>
    <col min="11014" max="11014" width="11.5703125" style="53" customWidth="1"/>
    <col min="11015" max="11015" width="12.85546875" style="53" customWidth="1"/>
    <col min="11016" max="11266" width="9.140625" style="53"/>
    <col min="11267" max="11267" width="14.28515625" style="53" customWidth="1"/>
    <col min="11268" max="11268" width="9.140625" style="53"/>
    <col min="11269" max="11269" width="15.28515625" style="53" customWidth="1"/>
    <col min="11270" max="11270" width="11.5703125" style="53" customWidth="1"/>
    <col min="11271" max="11271" width="12.85546875" style="53" customWidth="1"/>
    <col min="11272" max="11522" width="9.140625" style="53"/>
    <col min="11523" max="11523" width="14.28515625" style="53" customWidth="1"/>
    <col min="11524" max="11524" width="9.140625" style="53"/>
    <col min="11525" max="11525" width="15.28515625" style="53" customWidth="1"/>
    <col min="11526" max="11526" width="11.5703125" style="53" customWidth="1"/>
    <col min="11527" max="11527" width="12.85546875" style="53" customWidth="1"/>
    <col min="11528" max="11778" width="9.140625" style="53"/>
    <col min="11779" max="11779" width="14.28515625" style="53" customWidth="1"/>
    <col min="11780" max="11780" width="9.140625" style="53"/>
    <col min="11781" max="11781" width="15.28515625" style="53" customWidth="1"/>
    <col min="11782" max="11782" width="11.5703125" style="53" customWidth="1"/>
    <col min="11783" max="11783" width="12.85546875" style="53" customWidth="1"/>
    <col min="11784" max="12034" width="9.140625" style="53"/>
    <col min="12035" max="12035" width="14.28515625" style="53" customWidth="1"/>
    <col min="12036" max="12036" width="9.140625" style="53"/>
    <col min="12037" max="12037" width="15.28515625" style="53" customWidth="1"/>
    <col min="12038" max="12038" width="11.5703125" style="53" customWidth="1"/>
    <col min="12039" max="12039" width="12.85546875" style="53" customWidth="1"/>
    <col min="12040" max="12290" width="9.140625" style="53"/>
    <col min="12291" max="12291" width="14.28515625" style="53" customWidth="1"/>
    <col min="12292" max="12292" width="9.140625" style="53"/>
    <col min="12293" max="12293" width="15.28515625" style="53" customWidth="1"/>
    <col min="12294" max="12294" width="11.5703125" style="53" customWidth="1"/>
    <col min="12295" max="12295" width="12.85546875" style="53" customWidth="1"/>
    <col min="12296" max="12546" width="9.140625" style="53"/>
    <col min="12547" max="12547" width="14.28515625" style="53" customWidth="1"/>
    <col min="12548" max="12548" width="9.140625" style="53"/>
    <col min="12549" max="12549" width="15.28515625" style="53" customWidth="1"/>
    <col min="12550" max="12550" width="11.5703125" style="53" customWidth="1"/>
    <col min="12551" max="12551" width="12.85546875" style="53" customWidth="1"/>
    <col min="12552" max="12802" width="9.140625" style="53"/>
    <col min="12803" max="12803" width="14.28515625" style="53" customWidth="1"/>
    <col min="12804" max="12804" width="9.140625" style="53"/>
    <col min="12805" max="12805" width="15.28515625" style="53" customWidth="1"/>
    <col min="12806" max="12806" width="11.5703125" style="53" customWidth="1"/>
    <col min="12807" max="12807" width="12.85546875" style="53" customWidth="1"/>
    <col min="12808" max="13058" width="9.140625" style="53"/>
    <col min="13059" max="13059" width="14.28515625" style="53" customWidth="1"/>
    <col min="13060" max="13060" width="9.140625" style="53"/>
    <col min="13061" max="13061" width="15.28515625" style="53" customWidth="1"/>
    <col min="13062" max="13062" width="11.5703125" style="53" customWidth="1"/>
    <col min="13063" max="13063" width="12.85546875" style="53" customWidth="1"/>
    <col min="13064" max="13314" width="9.140625" style="53"/>
    <col min="13315" max="13315" width="14.28515625" style="53" customWidth="1"/>
    <col min="13316" max="13316" width="9.140625" style="53"/>
    <col min="13317" max="13317" width="15.28515625" style="53" customWidth="1"/>
    <col min="13318" max="13318" width="11.5703125" style="53" customWidth="1"/>
    <col min="13319" max="13319" width="12.85546875" style="53" customWidth="1"/>
    <col min="13320" max="13570" width="9.140625" style="53"/>
    <col min="13571" max="13571" width="14.28515625" style="53" customWidth="1"/>
    <col min="13572" max="13572" width="9.140625" style="53"/>
    <col min="13573" max="13573" width="15.28515625" style="53" customWidth="1"/>
    <col min="13574" max="13574" width="11.5703125" style="53" customWidth="1"/>
    <col min="13575" max="13575" width="12.85546875" style="53" customWidth="1"/>
    <col min="13576" max="13826" width="9.140625" style="53"/>
    <col min="13827" max="13827" width="14.28515625" style="53" customWidth="1"/>
    <col min="13828" max="13828" width="9.140625" style="53"/>
    <col min="13829" max="13829" width="15.28515625" style="53" customWidth="1"/>
    <col min="13830" max="13830" width="11.5703125" style="53" customWidth="1"/>
    <col min="13831" max="13831" width="12.85546875" style="53" customWidth="1"/>
    <col min="13832" max="14082" width="9.140625" style="53"/>
    <col min="14083" max="14083" width="14.28515625" style="53" customWidth="1"/>
    <col min="14084" max="14084" width="9.140625" style="53"/>
    <col min="14085" max="14085" width="15.28515625" style="53" customWidth="1"/>
    <col min="14086" max="14086" width="11.5703125" style="53" customWidth="1"/>
    <col min="14087" max="14087" width="12.85546875" style="53" customWidth="1"/>
    <col min="14088" max="14338" width="9.140625" style="53"/>
    <col min="14339" max="14339" width="14.28515625" style="53" customWidth="1"/>
    <col min="14340" max="14340" width="9.140625" style="53"/>
    <col min="14341" max="14341" width="15.28515625" style="53" customWidth="1"/>
    <col min="14342" max="14342" width="11.5703125" style="53" customWidth="1"/>
    <col min="14343" max="14343" width="12.85546875" style="53" customWidth="1"/>
    <col min="14344" max="14594" width="9.140625" style="53"/>
    <col min="14595" max="14595" width="14.28515625" style="53" customWidth="1"/>
    <col min="14596" max="14596" width="9.140625" style="53"/>
    <col min="14597" max="14597" width="15.28515625" style="53" customWidth="1"/>
    <col min="14598" max="14598" width="11.5703125" style="53" customWidth="1"/>
    <col min="14599" max="14599" width="12.85546875" style="53" customWidth="1"/>
    <col min="14600" max="14850" width="9.140625" style="53"/>
    <col min="14851" max="14851" width="14.28515625" style="53" customWidth="1"/>
    <col min="14852" max="14852" width="9.140625" style="53"/>
    <col min="14853" max="14853" width="15.28515625" style="53" customWidth="1"/>
    <col min="14854" max="14854" width="11.5703125" style="53" customWidth="1"/>
    <col min="14855" max="14855" width="12.85546875" style="53" customWidth="1"/>
    <col min="14856" max="15106" width="9.140625" style="53"/>
    <col min="15107" max="15107" width="14.28515625" style="53" customWidth="1"/>
    <col min="15108" max="15108" width="9.140625" style="53"/>
    <col min="15109" max="15109" width="15.28515625" style="53" customWidth="1"/>
    <col min="15110" max="15110" width="11.5703125" style="53" customWidth="1"/>
    <col min="15111" max="15111" width="12.85546875" style="53" customWidth="1"/>
    <col min="15112" max="15362" width="9.140625" style="53"/>
    <col min="15363" max="15363" width="14.28515625" style="53" customWidth="1"/>
    <col min="15364" max="15364" width="9.140625" style="53"/>
    <col min="15365" max="15365" width="15.28515625" style="53" customWidth="1"/>
    <col min="15366" max="15366" width="11.5703125" style="53" customWidth="1"/>
    <col min="15367" max="15367" width="12.85546875" style="53" customWidth="1"/>
    <col min="15368" max="15618" width="9.140625" style="53"/>
    <col min="15619" max="15619" width="14.28515625" style="53" customWidth="1"/>
    <col min="15620" max="15620" width="9.140625" style="53"/>
    <col min="15621" max="15621" width="15.28515625" style="53" customWidth="1"/>
    <col min="15622" max="15622" width="11.5703125" style="53" customWidth="1"/>
    <col min="15623" max="15623" width="12.85546875" style="53" customWidth="1"/>
    <col min="15624" max="15874" width="9.140625" style="53"/>
    <col min="15875" max="15875" width="14.28515625" style="53" customWidth="1"/>
    <col min="15876" max="15876" width="9.140625" style="53"/>
    <col min="15877" max="15877" width="15.28515625" style="53" customWidth="1"/>
    <col min="15878" max="15878" width="11.5703125" style="53" customWidth="1"/>
    <col min="15879" max="15879" width="12.85546875" style="53" customWidth="1"/>
    <col min="15880" max="16130" width="9.140625" style="53"/>
    <col min="16131" max="16131" width="14.28515625" style="53" customWidth="1"/>
    <col min="16132" max="16132" width="9.140625" style="53"/>
    <col min="16133" max="16133" width="15.28515625" style="53" customWidth="1"/>
    <col min="16134" max="16134" width="11.5703125" style="53" customWidth="1"/>
    <col min="16135" max="16135" width="12.85546875" style="53" customWidth="1"/>
    <col min="16136" max="16384" width="9.140625" style="53"/>
  </cols>
  <sheetData>
    <row r="1" spans="1:12" ht="34.5" customHeight="1" thickBot="1" x14ac:dyDescent="0.3">
      <c r="A1" s="311" t="s">
        <v>1513</v>
      </c>
      <c r="B1" s="312"/>
      <c r="C1" s="312"/>
      <c r="D1" s="312"/>
      <c r="E1" s="312"/>
      <c r="F1" s="312"/>
      <c r="G1" s="312"/>
      <c r="H1" s="312"/>
      <c r="I1" s="312"/>
      <c r="J1" s="312"/>
      <c r="K1" s="313"/>
    </row>
    <row r="2" spans="1:12" ht="50.25" customHeight="1" x14ac:dyDescent="0.25">
      <c r="A2" s="241" t="s">
        <v>1497</v>
      </c>
      <c r="B2" s="242" t="s">
        <v>29</v>
      </c>
      <c r="C2" s="242" t="s">
        <v>37</v>
      </c>
      <c r="D2" s="242" t="s">
        <v>130</v>
      </c>
      <c r="E2" s="242" t="s">
        <v>117</v>
      </c>
      <c r="F2" s="242" t="s">
        <v>38</v>
      </c>
      <c r="G2" s="242" t="s">
        <v>30</v>
      </c>
      <c r="H2" s="242" t="s">
        <v>31</v>
      </c>
      <c r="I2" s="242" t="s">
        <v>114</v>
      </c>
      <c r="J2" s="242" t="s">
        <v>1498</v>
      </c>
      <c r="K2" s="243" t="s">
        <v>1501</v>
      </c>
      <c r="L2" s="245"/>
    </row>
    <row r="3" spans="1:12" ht="57.75" customHeight="1" x14ac:dyDescent="0.25">
      <c r="A3" s="597">
        <v>1</v>
      </c>
      <c r="B3" s="57"/>
      <c r="C3" s="60" t="s">
        <v>1488</v>
      </c>
      <c r="D3" s="60">
        <v>14354</v>
      </c>
      <c r="E3" s="60" t="s">
        <v>1494</v>
      </c>
      <c r="F3" s="57" t="s">
        <v>39</v>
      </c>
      <c r="G3" s="57">
        <v>1</v>
      </c>
      <c r="H3" s="58">
        <f>'OFICIAL ELETRICISTA'!I133</f>
        <v>6880.23</v>
      </c>
      <c r="I3" s="240">
        <f>H3*12</f>
        <v>82562.759999999995</v>
      </c>
      <c r="J3" s="58">
        <f>G3*H3</f>
        <v>6880.23</v>
      </c>
      <c r="K3" s="59">
        <f>J3*12</f>
        <v>82562.759999999995</v>
      </c>
      <c r="L3" s="2"/>
    </row>
    <row r="4" spans="1:12" ht="55.5" customHeight="1" x14ac:dyDescent="0.25">
      <c r="A4" s="598"/>
      <c r="B4" s="57"/>
      <c r="C4" s="60" t="s">
        <v>1489</v>
      </c>
      <c r="D4" s="60">
        <v>22152</v>
      </c>
      <c r="E4" s="60" t="s">
        <v>277</v>
      </c>
      <c r="F4" s="57" t="s">
        <v>39</v>
      </c>
      <c r="G4" s="57">
        <v>1</v>
      </c>
      <c r="H4" s="58">
        <f>'OFICIAL BOMBEIRO'!I133</f>
        <v>6880.23</v>
      </c>
      <c r="I4" s="240">
        <f>H4*12</f>
        <v>82562.759999999995</v>
      </c>
      <c r="J4" s="58">
        <f>G4*H4</f>
        <v>6880.23</v>
      </c>
      <c r="K4" s="59">
        <f t="shared" ref="K4" si="0">J4*12</f>
        <v>82562.759999999995</v>
      </c>
      <c r="L4" s="2"/>
    </row>
    <row r="5" spans="1:12" ht="48" customHeight="1" x14ac:dyDescent="0.25">
      <c r="A5" s="598"/>
      <c r="B5" s="57"/>
      <c r="C5" s="60" t="s">
        <v>1490</v>
      </c>
      <c r="D5" s="60">
        <v>1627</v>
      </c>
      <c r="E5" s="60" t="s">
        <v>1495</v>
      </c>
      <c r="F5" s="57" t="s">
        <v>1496</v>
      </c>
      <c r="G5" s="60" t="s">
        <v>1495</v>
      </c>
      <c r="H5" s="60" t="s">
        <v>1495</v>
      </c>
      <c r="I5" s="60" t="s">
        <v>1495</v>
      </c>
      <c r="J5" s="58">
        <f>K5/12</f>
        <v>4627.5696829999988</v>
      </c>
      <c r="K5" s="240">
        <f>'Serv. Eventuais'!K22</f>
        <v>55530.836195999989</v>
      </c>
      <c r="L5" s="2"/>
    </row>
    <row r="6" spans="1:12" ht="48" customHeight="1" x14ac:dyDescent="0.25">
      <c r="A6" s="598"/>
      <c r="B6" s="57"/>
      <c r="C6" s="60" t="s">
        <v>1491</v>
      </c>
      <c r="D6" s="60">
        <v>1627</v>
      </c>
      <c r="E6" s="60" t="s">
        <v>1495</v>
      </c>
      <c r="F6" s="57" t="s">
        <v>1496</v>
      </c>
      <c r="G6" s="60" t="s">
        <v>1495</v>
      </c>
      <c r="H6" s="60" t="s">
        <v>1495</v>
      </c>
      <c r="I6" s="60" t="s">
        <v>1495</v>
      </c>
      <c r="J6" s="58">
        <f t="shared" ref="J6:J8" si="1">K6/12</f>
        <v>2318.8063360000001</v>
      </c>
      <c r="K6" s="240">
        <f>'Serv. Eventuais'!K48</f>
        <v>27825.676031999999</v>
      </c>
      <c r="L6" s="2"/>
    </row>
    <row r="7" spans="1:12" ht="57.75" customHeight="1" x14ac:dyDescent="0.25">
      <c r="A7" s="598"/>
      <c r="B7" s="57"/>
      <c r="C7" s="60" t="s">
        <v>1492</v>
      </c>
      <c r="D7" s="60">
        <v>445977</v>
      </c>
      <c r="E7" s="60" t="s">
        <v>1495</v>
      </c>
      <c r="F7" s="57" t="s">
        <v>222</v>
      </c>
      <c r="G7" s="60" t="s">
        <v>1495</v>
      </c>
      <c r="H7" s="60" t="s">
        <v>1495</v>
      </c>
      <c r="I7" s="60" t="s">
        <v>1495</v>
      </c>
      <c r="J7" s="58">
        <f t="shared" si="1"/>
        <v>9115.2145773333359</v>
      </c>
      <c r="K7" s="240">
        <f>'Materiais SRPI'!I591</f>
        <v>109382.57492800003</v>
      </c>
      <c r="L7" s="2"/>
    </row>
    <row r="8" spans="1:12" ht="63.75" customHeight="1" x14ac:dyDescent="0.25">
      <c r="A8" s="599"/>
      <c r="B8" s="57"/>
      <c r="C8" s="60" t="s">
        <v>1493</v>
      </c>
      <c r="D8" s="60">
        <v>445977</v>
      </c>
      <c r="E8" s="60" t="s">
        <v>1495</v>
      </c>
      <c r="F8" s="57" t="s">
        <v>222</v>
      </c>
      <c r="G8" s="60" t="s">
        <v>1495</v>
      </c>
      <c r="H8" s="60" t="s">
        <v>1495</v>
      </c>
      <c r="I8" s="60" t="s">
        <v>1495</v>
      </c>
      <c r="J8" s="58">
        <f t="shared" si="1"/>
        <v>2893.2297130000002</v>
      </c>
      <c r="K8" s="240">
        <f>'Materiais PHB'!I436</f>
        <v>34718.756556</v>
      </c>
      <c r="L8" s="2"/>
    </row>
    <row r="9" spans="1:12" ht="18.75" customHeight="1" x14ac:dyDescent="0.25">
      <c r="A9" s="317" t="s">
        <v>1500</v>
      </c>
      <c r="B9" s="318"/>
      <c r="C9" s="318"/>
      <c r="D9" s="318"/>
      <c r="E9" s="318"/>
      <c r="F9" s="318"/>
      <c r="G9" s="318"/>
      <c r="H9" s="318"/>
      <c r="I9" s="318"/>
      <c r="J9" s="244">
        <f>SUM(J3:J8)</f>
        <v>32715.280309333335</v>
      </c>
      <c r="K9" s="246"/>
      <c r="L9" s="54"/>
    </row>
    <row r="10" spans="1:12" ht="18.75" customHeight="1" thickBot="1" x14ac:dyDescent="0.3">
      <c r="A10" s="314" t="s">
        <v>1499</v>
      </c>
      <c r="B10" s="315"/>
      <c r="C10" s="315"/>
      <c r="D10" s="315"/>
      <c r="E10" s="315"/>
      <c r="F10" s="315"/>
      <c r="G10" s="315"/>
      <c r="H10" s="315"/>
      <c r="I10" s="315"/>
      <c r="J10" s="316"/>
      <c r="K10" s="68">
        <f>SUM(K3:K9)</f>
        <v>392583.36371199996</v>
      </c>
      <c r="L10" s="61"/>
    </row>
    <row r="11" spans="1:12" x14ac:dyDescent="0.25">
      <c r="K11" s="92"/>
    </row>
    <row r="12" spans="1:12" x14ac:dyDescent="0.25">
      <c r="C12" s="53" t="s">
        <v>1512</v>
      </c>
      <c r="K12" s="3"/>
    </row>
    <row r="13" spans="1:12" x14ac:dyDescent="0.25">
      <c r="B13" s="56"/>
      <c r="F13" s="55"/>
      <c r="G13" s="55"/>
      <c r="K13" s="3"/>
    </row>
    <row r="14" spans="1:12" x14ac:dyDescent="0.25">
      <c r="K14" s="3"/>
    </row>
  </sheetData>
  <mergeCells count="4">
    <mergeCell ref="A1:K1"/>
    <mergeCell ref="A10:J10"/>
    <mergeCell ref="A9:I9"/>
    <mergeCell ref="A3:A8"/>
  </mergeCells>
  <pageMargins left="0.39370078740157483" right="0.39370078740157483" top="0.78740157480314965" bottom="0.78740157480314965" header="0.31496062992125984" footer="0.31496062992125984"/>
  <pageSetup paperSize="9" scale="5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2D847-D98B-4849-9564-A5ABF6F8103F}">
  <dimension ref="A1:J439"/>
  <sheetViews>
    <sheetView topLeftCell="A424" workbookViewId="0">
      <selection activeCell="I436" sqref="I436"/>
    </sheetView>
  </sheetViews>
  <sheetFormatPr defaultRowHeight="15" x14ac:dyDescent="0.25"/>
  <cols>
    <col min="4" max="4" width="38.5703125" customWidth="1"/>
    <col min="6" max="6" width="13.85546875" customWidth="1"/>
    <col min="7" max="7" width="19.28515625" customWidth="1"/>
    <col min="8" max="8" width="27.7109375" customWidth="1"/>
    <col min="9" max="9" width="22.5703125" customWidth="1"/>
    <col min="10" max="10" width="21" customWidth="1"/>
  </cols>
  <sheetData>
    <row r="1" spans="1:10" ht="14.45" customHeight="1" x14ac:dyDescent="0.25">
      <c r="A1" s="591" t="s">
        <v>1487</v>
      </c>
      <c r="B1" s="592"/>
      <c r="C1" s="592"/>
      <c r="D1" s="592"/>
      <c r="E1" s="592"/>
      <c r="F1" s="592"/>
      <c r="G1" s="592"/>
      <c r="H1" s="592"/>
      <c r="I1" s="592"/>
      <c r="J1" s="593"/>
    </row>
    <row r="2" spans="1:10" ht="14.45" customHeight="1" thickBot="1" x14ac:dyDescent="0.3">
      <c r="A2" s="594" t="s">
        <v>333</v>
      </c>
      <c r="B2" s="595"/>
      <c r="C2" s="595"/>
      <c r="D2" s="595"/>
      <c r="E2" s="595"/>
      <c r="F2" s="595"/>
      <c r="G2" s="595"/>
      <c r="H2" s="595"/>
      <c r="I2" s="595"/>
      <c r="J2" s="596"/>
    </row>
    <row r="3" spans="1:10" ht="15.75" thickBot="1" x14ac:dyDescent="0.3">
      <c r="A3" s="588" t="s">
        <v>334</v>
      </c>
      <c r="B3" s="589"/>
      <c r="C3" s="589"/>
      <c r="D3" s="589"/>
      <c r="E3" s="589"/>
      <c r="F3" s="589"/>
      <c r="G3" s="589"/>
      <c r="H3" s="590"/>
      <c r="I3" s="255" t="s">
        <v>1503</v>
      </c>
      <c r="J3" s="256">
        <v>0</v>
      </c>
    </row>
    <row r="4" spans="1:10" ht="45.75" thickBot="1" x14ac:dyDescent="0.3">
      <c r="A4" s="217" t="s">
        <v>29</v>
      </c>
      <c r="B4" s="218" t="s">
        <v>335</v>
      </c>
      <c r="C4" s="218" t="s">
        <v>255</v>
      </c>
      <c r="D4" s="186" t="s">
        <v>336</v>
      </c>
      <c r="E4" s="218" t="s">
        <v>38</v>
      </c>
      <c r="F4" s="218" t="s">
        <v>337</v>
      </c>
      <c r="G4" s="219" t="s">
        <v>338</v>
      </c>
      <c r="H4" s="287" t="s">
        <v>339</v>
      </c>
      <c r="I4" s="294" t="s">
        <v>1505</v>
      </c>
      <c r="J4" s="295" t="s">
        <v>1506</v>
      </c>
    </row>
    <row r="5" spans="1:10" ht="45" x14ac:dyDescent="0.25">
      <c r="A5" s="220" t="s">
        <v>166</v>
      </c>
      <c r="B5" s="221">
        <v>157</v>
      </c>
      <c r="C5" s="221" t="s">
        <v>264</v>
      </c>
      <c r="D5" s="190" t="s">
        <v>340</v>
      </c>
      <c r="E5" s="221" t="s">
        <v>341</v>
      </c>
      <c r="F5" s="221">
        <v>1</v>
      </c>
      <c r="G5" s="222">
        <v>230.85</v>
      </c>
      <c r="H5" s="288">
        <f>F5*G5</f>
        <v>230.85</v>
      </c>
      <c r="I5" s="251">
        <f>(G5+G5*$G$435)*(100%-$J$3)</f>
        <v>266.12387999999999</v>
      </c>
      <c r="J5" s="266">
        <f>I5*F5</f>
        <v>266.12387999999999</v>
      </c>
    </row>
    <row r="6" spans="1:10" x14ac:dyDescent="0.25">
      <c r="A6" s="223" t="s">
        <v>167</v>
      </c>
      <c r="B6" s="197">
        <v>5318</v>
      </c>
      <c r="C6" s="197" t="s">
        <v>264</v>
      </c>
      <c r="D6" s="194" t="s">
        <v>342</v>
      </c>
      <c r="E6" s="197" t="s">
        <v>343</v>
      </c>
      <c r="F6" s="197">
        <v>3</v>
      </c>
      <c r="G6" s="224">
        <v>31.92</v>
      </c>
      <c r="H6" s="289">
        <f t="shared" ref="H6:H70" si="0">F6*G6</f>
        <v>95.76</v>
      </c>
      <c r="I6" s="251">
        <f t="shared" ref="I6:I69" si="1">(G6+G6*$G$435)*(100%-$J$3)</f>
        <v>36.797376</v>
      </c>
      <c r="J6" s="266">
        <f t="shared" ref="J6:J69" si="2">I6*F6</f>
        <v>110.392128</v>
      </c>
    </row>
    <row r="7" spans="1:10" ht="45" x14ac:dyDescent="0.25">
      <c r="A7" s="223" t="s">
        <v>344</v>
      </c>
      <c r="B7" s="197">
        <v>36246</v>
      </c>
      <c r="C7" s="197" t="s">
        <v>264</v>
      </c>
      <c r="D7" s="194" t="s">
        <v>345</v>
      </c>
      <c r="E7" s="197" t="s">
        <v>346</v>
      </c>
      <c r="F7" s="197">
        <v>10</v>
      </c>
      <c r="G7" s="224">
        <v>4.42</v>
      </c>
      <c r="H7" s="289">
        <f t="shared" si="0"/>
        <v>44.2</v>
      </c>
      <c r="I7" s="251">
        <f t="shared" si="1"/>
        <v>5.0953759999999999</v>
      </c>
      <c r="J7" s="266">
        <f t="shared" si="2"/>
        <v>50.953760000000003</v>
      </c>
    </row>
    <row r="8" spans="1:10" ht="30" x14ac:dyDescent="0.25">
      <c r="A8" s="220" t="s">
        <v>347</v>
      </c>
      <c r="B8" s="197">
        <v>3</v>
      </c>
      <c r="C8" s="197" t="s">
        <v>264</v>
      </c>
      <c r="D8" s="194" t="s">
        <v>348</v>
      </c>
      <c r="E8" s="197" t="s">
        <v>343</v>
      </c>
      <c r="F8" s="197">
        <v>1</v>
      </c>
      <c r="G8" s="224">
        <v>24.24</v>
      </c>
      <c r="H8" s="289">
        <f t="shared" si="0"/>
        <v>24.24</v>
      </c>
      <c r="I8" s="251">
        <f t="shared" si="1"/>
        <v>27.943871999999999</v>
      </c>
      <c r="J8" s="266">
        <f t="shared" si="2"/>
        <v>27.943871999999999</v>
      </c>
    </row>
    <row r="9" spans="1:10" ht="45" x14ac:dyDescent="0.25">
      <c r="A9" s="220" t="s">
        <v>349</v>
      </c>
      <c r="B9" s="197">
        <v>366</v>
      </c>
      <c r="C9" s="197" t="s">
        <v>264</v>
      </c>
      <c r="D9" s="194" t="s">
        <v>350</v>
      </c>
      <c r="E9" s="197" t="s">
        <v>351</v>
      </c>
      <c r="F9" s="197">
        <v>1</v>
      </c>
      <c r="G9" s="224">
        <v>90</v>
      </c>
      <c r="H9" s="289">
        <f t="shared" si="0"/>
        <v>90</v>
      </c>
      <c r="I9" s="251">
        <f t="shared" si="1"/>
        <v>103.752</v>
      </c>
      <c r="J9" s="266">
        <f t="shared" si="2"/>
        <v>103.752</v>
      </c>
    </row>
    <row r="10" spans="1:10" ht="45" x14ac:dyDescent="0.25">
      <c r="A10" s="223" t="s">
        <v>352</v>
      </c>
      <c r="B10" s="197">
        <v>370</v>
      </c>
      <c r="C10" s="197" t="s">
        <v>264</v>
      </c>
      <c r="D10" s="194" t="s">
        <v>353</v>
      </c>
      <c r="E10" s="197" t="s">
        <v>351</v>
      </c>
      <c r="F10" s="197">
        <v>1</v>
      </c>
      <c r="G10" s="224">
        <v>90</v>
      </c>
      <c r="H10" s="289">
        <f t="shared" si="0"/>
        <v>90</v>
      </c>
      <c r="I10" s="251">
        <f t="shared" si="1"/>
        <v>103.752</v>
      </c>
      <c r="J10" s="266">
        <f t="shared" si="2"/>
        <v>103.752</v>
      </c>
    </row>
    <row r="11" spans="1:10" x14ac:dyDescent="0.25">
      <c r="A11" s="223" t="s">
        <v>354</v>
      </c>
      <c r="B11" s="197">
        <v>34353</v>
      </c>
      <c r="C11" s="197" t="s">
        <v>264</v>
      </c>
      <c r="D11" s="194" t="s">
        <v>355</v>
      </c>
      <c r="E11" s="197" t="s">
        <v>341</v>
      </c>
      <c r="F11" s="197">
        <v>5</v>
      </c>
      <c r="G11" s="224">
        <v>1.34</v>
      </c>
      <c r="H11" s="289">
        <f t="shared" si="0"/>
        <v>6.7</v>
      </c>
      <c r="I11" s="251">
        <f t="shared" si="1"/>
        <v>1.5447520000000001</v>
      </c>
      <c r="J11" s="266">
        <f t="shared" si="2"/>
        <v>7.7237600000000004</v>
      </c>
    </row>
    <row r="12" spans="1:10" x14ac:dyDescent="0.25">
      <c r="A12" s="220" t="s">
        <v>356</v>
      </c>
      <c r="B12" s="197">
        <v>37595</v>
      </c>
      <c r="C12" s="197" t="s">
        <v>264</v>
      </c>
      <c r="D12" s="194" t="s">
        <v>357</v>
      </c>
      <c r="E12" s="197" t="s">
        <v>341</v>
      </c>
      <c r="F12" s="197">
        <v>15</v>
      </c>
      <c r="G12" s="224">
        <v>2.21</v>
      </c>
      <c r="H12" s="289">
        <f t="shared" si="0"/>
        <v>33.15</v>
      </c>
      <c r="I12" s="251">
        <f t="shared" si="1"/>
        <v>2.547688</v>
      </c>
      <c r="J12" s="266">
        <f t="shared" si="2"/>
        <v>38.215319999999998</v>
      </c>
    </row>
    <row r="13" spans="1:10" ht="30" x14ac:dyDescent="0.25">
      <c r="A13" s="220" t="s">
        <v>358</v>
      </c>
      <c r="B13" s="197">
        <v>1381</v>
      </c>
      <c r="C13" s="197" t="s">
        <v>264</v>
      </c>
      <c r="D13" s="194" t="s">
        <v>359</v>
      </c>
      <c r="E13" s="197" t="s">
        <v>341</v>
      </c>
      <c r="F13" s="197">
        <v>10</v>
      </c>
      <c r="G13" s="224">
        <v>0.72</v>
      </c>
      <c r="H13" s="289">
        <f>F13*G13</f>
        <v>7.1999999999999993</v>
      </c>
      <c r="I13" s="251">
        <f t="shared" si="1"/>
        <v>0.83001599999999998</v>
      </c>
      <c r="J13" s="266">
        <f t="shared" si="2"/>
        <v>8.30016</v>
      </c>
    </row>
    <row r="14" spans="1:10" ht="60" x14ac:dyDescent="0.25">
      <c r="A14" s="223" t="s">
        <v>360</v>
      </c>
      <c r="B14" s="197">
        <v>135</v>
      </c>
      <c r="C14" s="197" t="s">
        <v>264</v>
      </c>
      <c r="D14" s="194" t="s">
        <v>361</v>
      </c>
      <c r="E14" s="197" t="s">
        <v>341</v>
      </c>
      <c r="F14" s="197">
        <v>10</v>
      </c>
      <c r="G14" s="224">
        <v>5.08</v>
      </c>
      <c r="H14" s="289">
        <f t="shared" si="0"/>
        <v>50.8</v>
      </c>
      <c r="I14" s="251">
        <f t="shared" si="1"/>
        <v>5.8562240000000001</v>
      </c>
      <c r="J14" s="266">
        <f t="shared" si="2"/>
        <v>58.562240000000003</v>
      </c>
    </row>
    <row r="15" spans="1:10" x14ac:dyDescent="0.25">
      <c r="A15" s="223" t="s">
        <v>362</v>
      </c>
      <c r="B15" s="197">
        <v>37596</v>
      </c>
      <c r="C15" s="197" t="s">
        <v>264</v>
      </c>
      <c r="D15" s="194" t="s">
        <v>363</v>
      </c>
      <c r="E15" s="197" t="s">
        <v>341</v>
      </c>
      <c r="F15" s="197">
        <v>10</v>
      </c>
      <c r="G15" s="224">
        <v>2.54</v>
      </c>
      <c r="H15" s="289">
        <f t="shared" si="0"/>
        <v>25.4</v>
      </c>
      <c r="I15" s="251">
        <f t="shared" si="1"/>
        <v>2.928112</v>
      </c>
      <c r="J15" s="266">
        <f t="shared" si="2"/>
        <v>29.281120000000001</v>
      </c>
    </row>
    <row r="16" spans="1:10" x14ac:dyDescent="0.25">
      <c r="A16" s="220" t="s">
        <v>364</v>
      </c>
      <c r="B16" s="197">
        <v>34355</v>
      </c>
      <c r="C16" s="197" t="s">
        <v>264</v>
      </c>
      <c r="D16" s="194" t="s">
        <v>365</v>
      </c>
      <c r="E16" s="197" t="s">
        <v>341</v>
      </c>
      <c r="F16" s="197">
        <v>5</v>
      </c>
      <c r="G16" s="224">
        <v>2.0699999999999998</v>
      </c>
      <c r="H16" s="289">
        <f t="shared" si="0"/>
        <v>10.35</v>
      </c>
      <c r="I16" s="251">
        <f t="shared" si="1"/>
        <v>2.3862959999999998</v>
      </c>
      <c r="J16" s="266">
        <f t="shared" si="2"/>
        <v>11.931479999999999</v>
      </c>
    </row>
    <row r="17" spans="1:10" ht="45" x14ac:dyDescent="0.25">
      <c r="A17" s="220" t="s">
        <v>366</v>
      </c>
      <c r="B17" s="197">
        <v>43054</v>
      </c>
      <c r="C17" s="197" t="s">
        <v>264</v>
      </c>
      <c r="D17" s="194" t="s">
        <v>367</v>
      </c>
      <c r="E17" s="197" t="s">
        <v>341</v>
      </c>
      <c r="F17" s="197">
        <v>10</v>
      </c>
      <c r="G17" s="224">
        <v>9.7899999999999991</v>
      </c>
      <c r="H17" s="289">
        <f t="shared" si="0"/>
        <v>97.899999999999991</v>
      </c>
      <c r="I17" s="251">
        <f t="shared" si="1"/>
        <v>11.285912</v>
      </c>
      <c r="J17" s="266">
        <f t="shared" si="2"/>
        <v>112.85911999999999</v>
      </c>
    </row>
    <row r="18" spans="1:10" x14ac:dyDescent="0.25">
      <c r="A18" s="223" t="s">
        <v>368</v>
      </c>
      <c r="B18" s="197">
        <v>34</v>
      </c>
      <c r="C18" s="197" t="s">
        <v>264</v>
      </c>
      <c r="D18" s="194" t="s">
        <v>369</v>
      </c>
      <c r="E18" s="197" t="s">
        <v>341</v>
      </c>
      <c r="F18" s="197">
        <v>10</v>
      </c>
      <c r="G18" s="224">
        <v>9.11</v>
      </c>
      <c r="H18" s="289">
        <f t="shared" si="0"/>
        <v>91.1</v>
      </c>
      <c r="I18" s="251">
        <f t="shared" si="1"/>
        <v>10.502008</v>
      </c>
      <c r="J18" s="266">
        <f t="shared" si="2"/>
        <v>105.02008000000001</v>
      </c>
    </row>
    <row r="19" spans="1:10" ht="30" x14ac:dyDescent="0.25">
      <c r="A19" s="223" t="s">
        <v>370</v>
      </c>
      <c r="B19" s="197">
        <v>43055</v>
      </c>
      <c r="C19" s="197" t="s">
        <v>264</v>
      </c>
      <c r="D19" s="194" t="s">
        <v>371</v>
      </c>
      <c r="E19" s="197" t="s">
        <v>341</v>
      </c>
      <c r="F19" s="197">
        <v>10</v>
      </c>
      <c r="G19" s="224">
        <v>7.89</v>
      </c>
      <c r="H19" s="289">
        <f t="shared" si="0"/>
        <v>78.899999999999991</v>
      </c>
      <c r="I19" s="251">
        <f t="shared" si="1"/>
        <v>9.0955919999999999</v>
      </c>
      <c r="J19" s="266">
        <f t="shared" si="2"/>
        <v>90.955919999999992</v>
      </c>
    </row>
    <row r="20" spans="1:10" ht="30" x14ac:dyDescent="0.25">
      <c r="A20" s="220" t="s">
        <v>372</v>
      </c>
      <c r="B20" s="197">
        <v>43056</v>
      </c>
      <c r="C20" s="197" t="s">
        <v>264</v>
      </c>
      <c r="D20" s="194" t="s">
        <v>373</v>
      </c>
      <c r="E20" s="197" t="s">
        <v>341</v>
      </c>
      <c r="F20" s="197">
        <v>15</v>
      </c>
      <c r="G20" s="224">
        <v>9.1</v>
      </c>
      <c r="H20" s="289">
        <f t="shared" si="0"/>
        <v>136.5</v>
      </c>
      <c r="I20" s="251">
        <f t="shared" si="1"/>
        <v>10.49048</v>
      </c>
      <c r="J20" s="266">
        <f t="shared" si="2"/>
        <v>157.35720000000001</v>
      </c>
    </row>
    <row r="21" spans="1:10" x14ac:dyDescent="0.25">
      <c r="A21" s="220" t="s">
        <v>374</v>
      </c>
      <c r="B21" s="197">
        <v>43057</v>
      </c>
      <c r="C21" s="197" t="s">
        <v>264</v>
      </c>
      <c r="D21" s="194" t="s">
        <v>375</v>
      </c>
      <c r="E21" s="197" t="s">
        <v>341</v>
      </c>
      <c r="F21" s="197">
        <v>10</v>
      </c>
      <c r="G21" s="224">
        <v>10</v>
      </c>
      <c r="H21" s="289">
        <f t="shared" si="0"/>
        <v>100</v>
      </c>
      <c r="I21" s="251">
        <f t="shared" si="1"/>
        <v>11.528</v>
      </c>
      <c r="J21" s="266">
        <f t="shared" si="2"/>
        <v>115.28</v>
      </c>
    </row>
    <row r="22" spans="1:10" ht="45" x14ac:dyDescent="0.25">
      <c r="A22" s="223" t="s">
        <v>376</v>
      </c>
      <c r="B22" s="197">
        <v>7334</v>
      </c>
      <c r="C22" s="197" t="s">
        <v>264</v>
      </c>
      <c r="D22" s="194" t="s">
        <v>377</v>
      </c>
      <c r="E22" s="197" t="s">
        <v>343</v>
      </c>
      <c r="F22" s="197">
        <v>3</v>
      </c>
      <c r="G22" s="224">
        <v>18.989999999999998</v>
      </c>
      <c r="H22" s="289">
        <f t="shared" si="0"/>
        <v>56.97</v>
      </c>
      <c r="I22" s="251">
        <f t="shared" si="1"/>
        <v>21.891672</v>
      </c>
      <c r="J22" s="266">
        <f t="shared" si="2"/>
        <v>65.675015999999999</v>
      </c>
    </row>
    <row r="23" spans="1:10" ht="30" x14ac:dyDescent="0.25">
      <c r="A23" s="223" t="s">
        <v>378</v>
      </c>
      <c r="B23" s="197">
        <v>127</v>
      </c>
      <c r="C23" s="197" t="s">
        <v>264</v>
      </c>
      <c r="D23" s="194" t="s">
        <v>379</v>
      </c>
      <c r="E23" s="197" t="s">
        <v>343</v>
      </c>
      <c r="F23" s="197">
        <v>3</v>
      </c>
      <c r="G23" s="224">
        <v>26.48</v>
      </c>
      <c r="H23" s="289">
        <f t="shared" si="0"/>
        <v>79.44</v>
      </c>
      <c r="I23" s="251">
        <f t="shared" si="1"/>
        <v>30.526144000000002</v>
      </c>
      <c r="J23" s="266">
        <f t="shared" si="2"/>
        <v>91.578432000000006</v>
      </c>
    </row>
    <row r="24" spans="1:10" ht="60" x14ac:dyDescent="0.25">
      <c r="A24" s="220" t="s">
        <v>380</v>
      </c>
      <c r="B24" s="197">
        <v>123</v>
      </c>
      <c r="C24" s="197" t="s">
        <v>264</v>
      </c>
      <c r="D24" s="194" t="s">
        <v>381</v>
      </c>
      <c r="E24" s="197" t="s">
        <v>343</v>
      </c>
      <c r="F24" s="197">
        <v>3</v>
      </c>
      <c r="G24" s="224">
        <v>11.09</v>
      </c>
      <c r="H24" s="289">
        <f t="shared" si="0"/>
        <v>33.269999999999996</v>
      </c>
      <c r="I24" s="251">
        <f t="shared" si="1"/>
        <v>12.784552</v>
      </c>
      <c r="J24" s="266">
        <f t="shared" si="2"/>
        <v>38.353656000000001</v>
      </c>
    </row>
    <row r="25" spans="1:10" ht="60" x14ac:dyDescent="0.25">
      <c r="A25" s="220" t="s">
        <v>382</v>
      </c>
      <c r="B25" s="197">
        <v>43617</v>
      </c>
      <c r="C25" s="197" t="s">
        <v>264</v>
      </c>
      <c r="D25" s="194" t="s">
        <v>383</v>
      </c>
      <c r="E25" s="197" t="s">
        <v>343</v>
      </c>
      <c r="F25" s="197">
        <v>9</v>
      </c>
      <c r="G25" s="224">
        <v>12.29</v>
      </c>
      <c r="H25" s="289">
        <f t="shared" si="0"/>
        <v>110.60999999999999</v>
      </c>
      <c r="I25" s="251">
        <f t="shared" si="1"/>
        <v>14.167911999999999</v>
      </c>
      <c r="J25" s="266">
        <f t="shared" si="2"/>
        <v>127.511208</v>
      </c>
    </row>
    <row r="26" spans="1:10" ht="45" x14ac:dyDescent="0.25">
      <c r="A26" s="223" t="s">
        <v>384</v>
      </c>
      <c r="B26" s="197">
        <v>43130</v>
      </c>
      <c r="C26" s="197" t="s">
        <v>264</v>
      </c>
      <c r="D26" s="194" t="s">
        <v>385</v>
      </c>
      <c r="E26" s="197" t="s">
        <v>341</v>
      </c>
      <c r="F26" s="197">
        <v>1</v>
      </c>
      <c r="G26" s="224">
        <v>21.59</v>
      </c>
      <c r="H26" s="289">
        <f t="shared" si="0"/>
        <v>21.59</v>
      </c>
      <c r="I26" s="251">
        <f t="shared" si="1"/>
        <v>24.888952</v>
      </c>
      <c r="J26" s="266">
        <f t="shared" si="2"/>
        <v>24.888952</v>
      </c>
    </row>
    <row r="27" spans="1:10" ht="30" x14ac:dyDescent="0.25">
      <c r="A27" s="223" t="s">
        <v>386</v>
      </c>
      <c r="B27" s="197">
        <v>344</v>
      </c>
      <c r="C27" s="197" t="s">
        <v>264</v>
      </c>
      <c r="D27" s="194" t="s">
        <v>387</v>
      </c>
      <c r="E27" s="197" t="s">
        <v>341</v>
      </c>
      <c r="F27" s="197">
        <v>1</v>
      </c>
      <c r="G27" s="224">
        <v>28.38</v>
      </c>
      <c r="H27" s="289">
        <f t="shared" si="0"/>
        <v>28.38</v>
      </c>
      <c r="I27" s="251">
        <f t="shared" si="1"/>
        <v>32.716464000000002</v>
      </c>
      <c r="J27" s="266">
        <f t="shared" si="2"/>
        <v>32.716464000000002</v>
      </c>
    </row>
    <row r="28" spans="1:10" ht="30" x14ac:dyDescent="0.25">
      <c r="A28" s="220" t="s">
        <v>388</v>
      </c>
      <c r="B28" s="197">
        <v>345</v>
      </c>
      <c r="C28" s="197" t="s">
        <v>264</v>
      </c>
      <c r="D28" s="194" t="s">
        <v>389</v>
      </c>
      <c r="E28" s="197" t="s">
        <v>341</v>
      </c>
      <c r="F28" s="197">
        <v>1</v>
      </c>
      <c r="G28" s="224">
        <v>30.79</v>
      </c>
      <c r="H28" s="289">
        <f t="shared" si="0"/>
        <v>30.79</v>
      </c>
      <c r="I28" s="251">
        <f t="shared" si="1"/>
        <v>35.494712</v>
      </c>
      <c r="J28" s="266">
        <f t="shared" si="2"/>
        <v>35.494712</v>
      </c>
    </row>
    <row r="29" spans="1:10" ht="60" x14ac:dyDescent="0.25">
      <c r="A29" s="220" t="s">
        <v>390</v>
      </c>
      <c r="B29" s="197">
        <v>43131</v>
      </c>
      <c r="C29" s="197" t="s">
        <v>264</v>
      </c>
      <c r="D29" s="194" t="s">
        <v>391</v>
      </c>
      <c r="E29" s="197" t="s">
        <v>341</v>
      </c>
      <c r="F29" s="197">
        <v>1</v>
      </c>
      <c r="G29" s="224">
        <v>25.08</v>
      </c>
      <c r="H29" s="289">
        <f t="shared" si="0"/>
        <v>25.08</v>
      </c>
      <c r="I29" s="251">
        <f t="shared" si="1"/>
        <v>28.912223999999998</v>
      </c>
      <c r="J29" s="266">
        <f t="shared" si="2"/>
        <v>28.912223999999998</v>
      </c>
    </row>
    <row r="30" spans="1:10" ht="45" x14ac:dyDescent="0.25">
      <c r="A30" s="223" t="s">
        <v>392</v>
      </c>
      <c r="B30" s="197">
        <v>43132</v>
      </c>
      <c r="C30" s="197" t="s">
        <v>264</v>
      </c>
      <c r="D30" s="194" t="s">
        <v>393</v>
      </c>
      <c r="E30" s="197" t="s">
        <v>341</v>
      </c>
      <c r="F30" s="197">
        <v>1</v>
      </c>
      <c r="G30" s="224">
        <v>21.59</v>
      </c>
      <c r="H30" s="289">
        <f t="shared" si="0"/>
        <v>21.59</v>
      </c>
      <c r="I30" s="251">
        <f t="shared" si="1"/>
        <v>24.888952</v>
      </c>
      <c r="J30" s="266">
        <f t="shared" si="2"/>
        <v>24.888952</v>
      </c>
    </row>
    <row r="31" spans="1:10" ht="30" x14ac:dyDescent="0.25">
      <c r="A31" s="223" t="s">
        <v>394</v>
      </c>
      <c r="B31" s="197">
        <v>546</v>
      </c>
      <c r="C31" s="197" t="s">
        <v>264</v>
      </c>
      <c r="D31" s="194" t="s">
        <v>401</v>
      </c>
      <c r="E31" s="197" t="s">
        <v>341</v>
      </c>
      <c r="F31" s="197">
        <v>1</v>
      </c>
      <c r="G31" s="224">
        <v>9.8000000000000007</v>
      </c>
      <c r="H31" s="289">
        <f t="shared" si="0"/>
        <v>9.8000000000000007</v>
      </c>
      <c r="I31" s="251">
        <f t="shared" si="1"/>
        <v>11.297440000000002</v>
      </c>
      <c r="J31" s="266">
        <f t="shared" si="2"/>
        <v>11.297440000000002</v>
      </c>
    </row>
    <row r="32" spans="1:10" ht="30" x14ac:dyDescent="0.25">
      <c r="A32" s="220" t="s">
        <v>397</v>
      </c>
      <c r="B32" s="197">
        <v>39961</v>
      </c>
      <c r="C32" s="197" t="s">
        <v>264</v>
      </c>
      <c r="D32" s="194" t="s">
        <v>403</v>
      </c>
      <c r="E32" s="197" t="s">
        <v>396</v>
      </c>
      <c r="F32" s="197">
        <v>1</v>
      </c>
      <c r="G32" s="224">
        <v>35.14</v>
      </c>
      <c r="H32" s="289">
        <f t="shared" si="0"/>
        <v>35.14</v>
      </c>
      <c r="I32" s="251">
        <f t="shared" si="1"/>
        <v>40.509391999999998</v>
      </c>
      <c r="J32" s="266">
        <f t="shared" si="2"/>
        <v>40.509391999999998</v>
      </c>
    </row>
    <row r="33" spans="1:10" ht="30" x14ac:dyDescent="0.25">
      <c r="A33" s="220" t="s">
        <v>400</v>
      </c>
      <c r="B33" s="197">
        <v>7271</v>
      </c>
      <c r="C33" s="197" t="s">
        <v>264</v>
      </c>
      <c r="D33" s="194" t="s">
        <v>405</v>
      </c>
      <c r="E33" s="197" t="s">
        <v>396</v>
      </c>
      <c r="F33" s="197">
        <v>150</v>
      </c>
      <c r="G33" s="224">
        <v>0.82</v>
      </c>
      <c r="H33" s="289">
        <f t="shared" si="0"/>
        <v>122.99999999999999</v>
      </c>
      <c r="I33" s="251">
        <f t="shared" si="1"/>
        <v>0.94529599999999991</v>
      </c>
      <c r="J33" s="266">
        <f t="shared" si="2"/>
        <v>141.7944</v>
      </c>
    </row>
    <row r="34" spans="1:10" ht="60" x14ac:dyDescent="0.25">
      <c r="A34" s="223" t="s">
        <v>402</v>
      </c>
      <c r="B34" s="197">
        <v>7267</v>
      </c>
      <c r="C34" s="197" t="s">
        <v>264</v>
      </c>
      <c r="D34" s="194" t="s">
        <v>407</v>
      </c>
      <c r="E34" s="197" t="s">
        <v>396</v>
      </c>
      <c r="F34" s="197">
        <v>150</v>
      </c>
      <c r="G34" s="224">
        <v>0.73</v>
      </c>
      <c r="H34" s="289">
        <f t="shared" si="0"/>
        <v>109.5</v>
      </c>
      <c r="I34" s="251">
        <f t="shared" si="1"/>
        <v>0.84154399999999996</v>
      </c>
      <c r="J34" s="266">
        <f t="shared" si="2"/>
        <v>126.2316</v>
      </c>
    </row>
    <row r="35" spans="1:10" ht="30" x14ac:dyDescent="0.25">
      <c r="A35" s="223" t="s">
        <v>404</v>
      </c>
      <c r="B35" s="197">
        <v>7268</v>
      </c>
      <c r="C35" s="197" t="s">
        <v>264</v>
      </c>
      <c r="D35" s="194" t="s">
        <v>409</v>
      </c>
      <c r="E35" s="197" t="s">
        <v>396</v>
      </c>
      <c r="F35" s="197">
        <v>150</v>
      </c>
      <c r="G35" s="224">
        <v>1.1299999999999999</v>
      </c>
      <c r="H35" s="289">
        <f t="shared" si="0"/>
        <v>169.49999999999997</v>
      </c>
      <c r="I35" s="251">
        <f t="shared" si="1"/>
        <v>1.3026639999999998</v>
      </c>
      <c r="J35" s="266">
        <f t="shared" si="2"/>
        <v>195.39959999999996</v>
      </c>
    </row>
    <row r="36" spans="1:10" ht="105" x14ac:dyDescent="0.25">
      <c r="A36" s="220" t="s">
        <v>406</v>
      </c>
      <c r="B36" s="197">
        <v>181</v>
      </c>
      <c r="C36" s="197" t="s">
        <v>264</v>
      </c>
      <c r="D36" s="194" t="s">
        <v>411</v>
      </c>
      <c r="E36" s="197" t="s">
        <v>412</v>
      </c>
      <c r="F36" s="197">
        <v>1</v>
      </c>
      <c r="G36" s="224">
        <v>240.38</v>
      </c>
      <c r="H36" s="289">
        <f t="shared" si="0"/>
        <v>240.38</v>
      </c>
      <c r="I36" s="251">
        <f t="shared" si="1"/>
        <v>277.11006399999997</v>
      </c>
      <c r="J36" s="266">
        <f t="shared" si="2"/>
        <v>277.11006399999997</v>
      </c>
    </row>
    <row r="37" spans="1:10" ht="60" x14ac:dyDescent="0.25">
      <c r="A37" s="220" t="s">
        <v>408</v>
      </c>
      <c r="B37" s="197">
        <v>5090</v>
      </c>
      <c r="C37" s="197" t="s">
        <v>264</v>
      </c>
      <c r="D37" s="194" t="s">
        <v>414</v>
      </c>
      <c r="E37" s="197" t="s">
        <v>396</v>
      </c>
      <c r="F37" s="197">
        <v>1</v>
      </c>
      <c r="G37" s="224">
        <v>20.6</v>
      </c>
      <c r="H37" s="289">
        <f t="shared" si="0"/>
        <v>20.6</v>
      </c>
      <c r="I37" s="251">
        <f t="shared" si="1"/>
        <v>23.747680000000003</v>
      </c>
      <c r="J37" s="266">
        <f t="shared" si="2"/>
        <v>23.747680000000003</v>
      </c>
    </row>
    <row r="38" spans="1:10" ht="60" x14ac:dyDescent="0.25">
      <c r="A38" s="223" t="s">
        <v>410</v>
      </c>
      <c r="B38" s="197">
        <v>5085</v>
      </c>
      <c r="C38" s="197" t="s">
        <v>264</v>
      </c>
      <c r="D38" s="194" t="s">
        <v>416</v>
      </c>
      <c r="E38" s="197" t="s">
        <v>396</v>
      </c>
      <c r="F38" s="197">
        <v>1</v>
      </c>
      <c r="G38" s="224">
        <v>30.67</v>
      </c>
      <c r="H38" s="289">
        <f t="shared" si="0"/>
        <v>30.67</v>
      </c>
      <c r="I38" s="251">
        <f t="shared" si="1"/>
        <v>35.356376000000004</v>
      </c>
      <c r="J38" s="266">
        <f t="shared" si="2"/>
        <v>35.356376000000004</v>
      </c>
    </row>
    <row r="39" spans="1:10" ht="90" x14ac:dyDescent="0.25">
      <c r="A39" s="223" t="s">
        <v>413</v>
      </c>
      <c r="B39" s="197">
        <v>43603</v>
      </c>
      <c r="C39" s="197" t="s">
        <v>264</v>
      </c>
      <c r="D39" s="194" t="s">
        <v>418</v>
      </c>
      <c r="E39" s="197" t="s">
        <v>396</v>
      </c>
      <c r="F39" s="197">
        <v>1</v>
      </c>
      <c r="G39" s="224">
        <v>43.81</v>
      </c>
      <c r="H39" s="289">
        <f t="shared" si="0"/>
        <v>43.81</v>
      </c>
      <c r="I39" s="251">
        <f t="shared" si="1"/>
        <v>50.504168</v>
      </c>
      <c r="J39" s="266">
        <f t="shared" si="2"/>
        <v>50.504168</v>
      </c>
    </row>
    <row r="40" spans="1:10" ht="45" x14ac:dyDescent="0.25">
      <c r="A40" s="220" t="s">
        <v>415</v>
      </c>
      <c r="B40" s="197">
        <v>20209</v>
      </c>
      <c r="C40" s="197" t="s">
        <v>264</v>
      </c>
      <c r="D40" s="194" t="s">
        <v>420</v>
      </c>
      <c r="E40" s="197" t="s">
        <v>346</v>
      </c>
      <c r="F40" s="197">
        <v>10</v>
      </c>
      <c r="G40" s="224">
        <v>16.329999999999998</v>
      </c>
      <c r="H40" s="289">
        <f t="shared" si="0"/>
        <v>163.29999999999998</v>
      </c>
      <c r="I40" s="251">
        <f t="shared" si="1"/>
        <v>18.825223999999999</v>
      </c>
      <c r="J40" s="266">
        <f t="shared" si="2"/>
        <v>188.25223999999997</v>
      </c>
    </row>
    <row r="41" spans="1:10" ht="45" x14ac:dyDescent="0.25">
      <c r="A41" s="220" t="s">
        <v>417</v>
      </c>
      <c r="B41" s="197">
        <v>4430</v>
      </c>
      <c r="C41" s="197" t="s">
        <v>264</v>
      </c>
      <c r="D41" s="194" t="s">
        <v>422</v>
      </c>
      <c r="E41" s="197" t="s">
        <v>346</v>
      </c>
      <c r="F41" s="197">
        <v>10</v>
      </c>
      <c r="G41" s="224">
        <v>8</v>
      </c>
      <c r="H41" s="289">
        <f t="shared" si="0"/>
        <v>80</v>
      </c>
      <c r="I41" s="251">
        <f t="shared" si="1"/>
        <v>9.2224000000000004</v>
      </c>
      <c r="J41" s="266">
        <f t="shared" si="2"/>
        <v>92.224000000000004</v>
      </c>
    </row>
    <row r="42" spans="1:10" ht="45" x14ac:dyDescent="0.25">
      <c r="A42" s="223" t="s">
        <v>419</v>
      </c>
      <c r="B42" s="197">
        <v>4400</v>
      </c>
      <c r="C42" s="197" t="s">
        <v>264</v>
      </c>
      <c r="D42" s="194" t="s">
        <v>424</v>
      </c>
      <c r="E42" s="197" t="s">
        <v>346</v>
      </c>
      <c r="F42" s="197">
        <v>10</v>
      </c>
      <c r="G42" s="224">
        <v>13.67</v>
      </c>
      <c r="H42" s="289">
        <f t="shared" si="0"/>
        <v>136.69999999999999</v>
      </c>
      <c r="I42" s="251">
        <f t="shared" si="1"/>
        <v>15.758775999999999</v>
      </c>
      <c r="J42" s="266">
        <f t="shared" si="2"/>
        <v>157.58776</v>
      </c>
    </row>
    <row r="43" spans="1:10" x14ac:dyDescent="0.25">
      <c r="A43" s="223" t="s">
        <v>421</v>
      </c>
      <c r="B43" s="197">
        <v>11161</v>
      </c>
      <c r="C43" s="197" t="s">
        <v>264</v>
      </c>
      <c r="D43" s="194" t="s">
        <v>426</v>
      </c>
      <c r="E43" s="197" t="s">
        <v>341</v>
      </c>
      <c r="F43" s="197">
        <v>10</v>
      </c>
      <c r="G43" s="224">
        <v>1.95</v>
      </c>
      <c r="H43" s="289">
        <f t="shared" si="0"/>
        <v>19.5</v>
      </c>
      <c r="I43" s="251">
        <f t="shared" si="1"/>
        <v>2.24796</v>
      </c>
      <c r="J43" s="266">
        <f t="shared" si="2"/>
        <v>22.479599999999998</v>
      </c>
    </row>
    <row r="44" spans="1:10" ht="45" x14ac:dyDescent="0.25">
      <c r="A44" s="220" t="s">
        <v>423</v>
      </c>
      <c r="B44" s="197">
        <v>11572</v>
      </c>
      <c r="C44" s="197" t="s">
        <v>264</v>
      </c>
      <c r="D44" s="194" t="s">
        <v>428</v>
      </c>
      <c r="E44" s="197" t="s">
        <v>396</v>
      </c>
      <c r="F44" s="197">
        <v>2</v>
      </c>
      <c r="G44" s="224">
        <v>32.06</v>
      </c>
      <c r="H44" s="289">
        <f t="shared" si="0"/>
        <v>64.12</v>
      </c>
      <c r="I44" s="251">
        <f t="shared" si="1"/>
        <v>36.958768000000006</v>
      </c>
      <c r="J44" s="266">
        <f t="shared" si="2"/>
        <v>73.917536000000013</v>
      </c>
    </row>
    <row r="45" spans="1:10" ht="45" x14ac:dyDescent="0.25">
      <c r="A45" s="220" t="s">
        <v>425</v>
      </c>
      <c r="B45" s="197">
        <v>1108</v>
      </c>
      <c r="C45" s="197" t="s">
        <v>264</v>
      </c>
      <c r="D45" s="194" t="s">
        <v>430</v>
      </c>
      <c r="E45" s="197" t="s">
        <v>346</v>
      </c>
      <c r="F45" s="197">
        <v>2</v>
      </c>
      <c r="G45" s="224">
        <v>28.97</v>
      </c>
      <c r="H45" s="289">
        <f t="shared" si="0"/>
        <v>57.94</v>
      </c>
      <c r="I45" s="251">
        <f t="shared" si="1"/>
        <v>33.396615999999995</v>
      </c>
      <c r="J45" s="266">
        <f t="shared" si="2"/>
        <v>66.793231999999989</v>
      </c>
    </row>
    <row r="46" spans="1:10" ht="45" x14ac:dyDescent="0.25">
      <c r="A46" s="223" t="s">
        <v>427</v>
      </c>
      <c r="B46" s="197">
        <v>1117</v>
      </c>
      <c r="C46" s="197" t="s">
        <v>264</v>
      </c>
      <c r="D46" s="194" t="s">
        <v>432</v>
      </c>
      <c r="E46" s="197" t="s">
        <v>346</v>
      </c>
      <c r="F46" s="197">
        <v>2</v>
      </c>
      <c r="G46" s="224">
        <v>29.2</v>
      </c>
      <c r="H46" s="289">
        <f t="shared" si="0"/>
        <v>58.4</v>
      </c>
      <c r="I46" s="251">
        <f t="shared" si="1"/>
        <v>33.661760000000001</v>
      </c>
      <c r="J46" s="266">
        <f t="shared" si="2"/>
        <v>67.323520000000002</v>
      </c>
    </row>
    <row r="47" spans="1:10" ht="45" x14ac:dyDescent="0.25">
      <c r="A47" s="223" t="s">
        <v>429</v>
      </c>
      <c r="B47" s="197">
        <v>1118</v>
      </c>
      <c r="C47" s="197" t="s">
        <v>264</v>
      </c>
      <c r="D47" s="194" t="s">
        <v>434</v>
      </c>
      <c r="E47" s="197" t="s">
        <v>346</v>
      </c>
      <c r="F47" s="197">
        <v>2</v>
      </c>
      <c r="G47" s="224">
        <v>34.51</v>
      </c>
      <c r="H47" s="289">
        <f t="shared" si="0"/>
        <v>69.02</v>
      </c>
      <c r="I47" s="251">
        <f t="shared" si="1"/>
        <v>39.783127999999998</v>
      </c>
      <c r="J47" s="266">
        <f t="shared" si="2"/>
        <v>79.566255999999996</v>
      </c>
    </row>
    <row r="48" spans="1:10" ht="45" x14ac:dyDescent="0.25">
      <c r="A48" s="220" t="s">
        <v>431</v>
      </c>
      <c r="B48" s="197">
        <v>11552</v>
      </c>
      <c r="C48" s="197" t="s">
        <v>264</v>
      </c>
      <c r="D48" s="194" t="s">
        <v>436</v>
      </c>
      <c r="E48" s="197" t="s">
        <v>346</v>
      </c>
      <c r="F48" s="197">
        <v>2</v>
      </c>
      <c r="G48" s="224">
        <v>7.38</v>
      </c>
      <c r="H48" s="289">
        <f t="shared" si="0"/>
        <v>14.76</v>
      </c>
      <c r="I48" s="251">
        <f t="shared" si="1"/>
        <v>8.5076640000000001</v>
      </c>
      <c r="J48" s="266">
        <f t="shared" si="2"/>
        <v>17.015328</v>
      </c>
    </row>
    <row r="49" spans="1:10" ht="45" x14ac:dyDescent="0.25">
      <c r="A49" s="220" t="s">
        <v>433</v>
      </c>
      <c r="B49" s="197">
        <v>1287</v>
      </c>
      <c r="C49" s="197" t="s">
        <v>264</v>
      </c>
      <c r="D49" s="194" t="s">
        <v>438</v>
      </c>
      <c r="E49" s="197" t="s">
        <v>399</v>
      </c>
      <c r="F49" s="197">
        <v>5</v>
      </c>
      <c r="G49" s="224">
        <v>36.119999999999997</v>
      </c>
      <c r="H49" s="289">
        <f t="shared" si="0"/>
        <v>180.6</v>
      </c>
      <c r="I49" s="251">
        <f t="shared" si="1"/>
        <v>41.639135999999993</v>
      </c>
      <c r="J49" s="266">
        <f t="shared" si="2"/>
        <v>208.19567999999998</v>
      </c>
    </row>
    <row r="50" spans="1:10" ht="30" x14ac:dyDescent="0.25">
      <c r="A50" s="223" t="s">
        <v>435</v>
      </c>
      <c r="B50" s="197">
        <v>34664</v>
      </c>
      <c r="C50" s="197" t="s">
        <v>264</v>
      </c>
      <c r="D50" s="194" t="s">
        <v>440</v>
      </c>
      <c r="E50" s="197" t="s">
        <v>399</v>
      </c>
      <c r="F50" s="197">
        <v>1</v>
      </c>
      <c r="G50" s="224">
        <v>48.84</v>
      </c>
      <c r="H50" s="289">
        <f t="shared" si="0"/>
        <v>48.84</v>
      </c>
      <c r="I50" s="251">
        <f t="shared" si="1"/>
        <v>56.302752000000005</v>
      </c>
      <c r="J50" s="266">
        <f t="shared" si="2"/>
        <v>56.302752000000005</v>
      </c>
    </row>
    <row r="51" spans="1:10" ht="30" x14ac:dyDescent="0.25">
      <c r="A51" s="223" t="s">
        <v>437</v>
      </c>
      <c r="B51" s="197">
        <v>34665</v>
      </c>
      <c r="C51" s="197" t="s">
        <v>264</v>
      </c>
      <c r="D51" s="194" t="s">
        <v>442</v>
      </c>
      <c r="E51" s="197" t="s">
        <v>399</v>
      </c>
      <c r="F51" s="197">
        <v>1</v>
      </c>
      <c r="G51" s="224">
        <v>60.63</v>
      </c>
      <c r="H51" s="289">
        <f t="shared" si="0"/>
        <v>60.63</v>
      </c>
      <c r="I51" s="251">
        <f t="shared" si="1"/>
        <v>69.894264000000007</v>
      </c>
      <c r="J51" s="266">
        <f t="shared" si="2"/>
        <v>69.894264000000007</v>
      </c>
    </row>
    <row r="52" spans="1:10" x14ac:dyDescent="0.25">
      <c r="A52" s="220" t="s">
        <v>439</v>
      </c>
      <c r="B52" s="197">
        <v>1379</v>
      </c>
      <c r="C52" s="197" t="s">
        <v>264</v>
      </c>
      <c r="D52" s="194" t="s">
        <v>444</v>
      </c>
      <c r="E52" s="197" t="s">
        <v>341</v>
      </c>
      <c r="F52" s="197">
        <v>150</v>
      </c>
      <c r="G52" s="224">
        <v>1</v>
      </c>
      <c r="H52" s="289">
        <f t="shared" si="0"/>
        <v>150</v>
      </c>
      <c r="I52" s="251">
        <f t="shared" si="1"/>
        <v>1.1528</v>
      </c>
      <c r="J52" s="266">
        <f t="shared" si="2"/>
        <v>172.92000000000002</v>
      </c>
    </row>
    <row r="53" spans="1:10" ht="30" x14ac:dyDescent="0.25">
      <c r="A53" s="220" t="s">
        <v>441</v>
      </c>
      <c r="B53" s="197">
        <v>44528</v>
      </c>
      <c r="C53" s="197" t="s">
        <v>264</v>
      </c>
      <c r="D53" s="194" t="s">
        <v>446</v>
      </c>
      <c r="E53" s="197" t="s">
        <v>341</v>
      </c>
      <c r="F53" s="197">
        <v>15</v>
      </c>
      <c r="G53" s="224">
        <v>5.33</v>
      </c>
      <c r="H53" s="289">
        <f t="shared" si="0"/>
        <v>79.95</v>
      </c>
      <c r="I53" s="251">
        <f t="shared" si="1"/>
        <v>6.1444239999999999</v>
      </c>
      <c r="J53" s="266">
        <f t="shared" si="2"/>
        <v>92.166359999999997</v>
      </c>
    </row>
    <row r="54" spans="1:10" ht="30" x14ac:dyDescent="0.25">
      <c r="A54" s="223" t="s">
        <v>443</v>
      </c>
      <c r="B54" s="197">
        <v>1339</v>
      </c>
      <c r="C54" s="197" t="s">
        <v>264</v>
      </c>
      <c r="D54" s="194" t="s">
        <v>448</v>
      </c>
      <c r="E54" s="197" t="s">
        <v>341</v>
      </c>
      <c r="F54" s="197">
        <v>1</v>
      </c>
      <c r="G54" s="224">
        <v>49.5</v>
      </c>
      <c r="H54" s="289">
        <f t="shared" si="0"/>
        <v>49.5</v>
      </c>
      <c r="I54" s="251">
        <f t="shared" si="1"/>
        <v>57.063600000000001</v>
      </c>
      <c r="J54" s="266">
        <f t="shared" si="2"/>
        <v>57.063600000000001</v>
      </c>
    </row>
    <row r="55" spans="1:10" x14ac:dyDescent="0.25">
      <c r="A55" s="223" t="s">
        <v>445</v>
      </c>
      <c r="B55" s="197">
        <v>44396</v>
      </c>
      <c r="C55" s="197" t="s">
        <v>264</v>
      </c>
      <c r="D55" s="194" t="s">
        <v>450</v>
      </c>
      <c r="E55" s="197" t="s">
        <v>341</v>
      </c>
      <c r="F55" s="197">
        <v>1</v>
      </c>
      <c r="G55" s="224">
        <v>41.12</v>
      </c>
      <c r="H55" s="289">
        <f t="shared" si="0"/>
        <v>41.12</v>
      </c>
      <c r="I55" s="251">
        <f t="shared" si="1"/>
        <v>47.403135999999996</v>
      </c>
      <c r="J55" s="266">
        <f t="shared" si="2"/>
        <v>47.403135999999996</v>
      </c>
    </row>
    <row r="56" spans="1:10" x14ac:dyDescent="0.25">
      <c r="A56" s="220" t="s">
        <v>447</v>
      </c>
      <c r="B56" s="197">
        <v>4791</v>
      </c>
      <c r="C56" s="197" t="s">
        <v>264</v>
      </c>
      <c r="D56" s="194" t="s">
        <v>452</v>
      </c>
      <c r="E56" s="197" t="s">
        <v>341</v>
      </c>
      <c r="F56" s="197">
        <v>1</v>
      </c>
      <c r="G56" s="224">
        <v>45.49</v>
      </c>
      <c r="H56" s="289">
        <f t="shared" si="0"/>
        <v>45.49</v>
      </c>
      <c r="I56" s="251">
        <f t="shared" si="1"/>
        <v>52.440871999999999</v>
      </c>
      <c r="J56" s="266">
        <f t="shared" si="2"/>
        <v>52.440871999999999</v>
      </c>
    </row>
    <row r="57" spans="1:10" ht="30" x14ac:dyDescent="0.25">
      <c r="A57" s="220" t="s">
        <v>449</v>
      </c>
      <c r="B57" s="197">
        <v>11002</v>
      </c>
      <c r="C57" s="197" t="s">
        <v>264</v>
      </c>
      <c r="D57" s="194" t="s">
        <v>454</v>
      </c>
      <c r="E57" s="197" t="s">
        <v>341</v>
      </c>
      <c r="F57" s="197">
        <v>1</v>
      </c>
      <c r="G57" s="224">
        <v>29.53</v>
      </c>
      <c r="H57" s="289">
        <f t="shared" si="0"/>
        <v>29.53</v>
      </c>
      <c r="I57" s="251">
        <f t="shared" si="1"/>
        <v>34.042183999999999</v>
      </c>
      <c r="J57" s="266">
        <f t="shared" si="2"/>
        <v>34.042183999999999</v>
      </c>
    </row>
    <row r="58" spans="1:10" ht="30" x14ac:dyDescent="0.25">
      <c r="A58" s="223" t="s">
        <v>451</v>
      </c>
      <c r="B58" s="197">
        <v>10998</v>
      </c>
      <c r="C58" s="197" t="s">
        <v>264</v>
      </c>
      <c r="D58" s="194" t="s">
        <v>456</v>
      </c>
      <c r="E58" s="197" t="s">
        <v>341</v>
      </c>
      <c r="F58" s="197">
        <v>1</v>
      </c>
      <c r="G58" s="224">
        <v>32.22</v>
      </c>
      <c r="H58" s="289">
        <f t="shared" si="0"/>
        <v>32.22</v>
      </c>
      <c r="I58" s="251">
        <f t="shared" si="1"/>
        <v>37.143215999999995</v>
      </c>
      <c r="J58" s="266">
        <f t="shared" si="2"/>
        <v>37.143215999999995</v>
      </c>
    </row>
    <row r="59" spans="1:10" x14ac:dyDescent="0.25">
      <c r="A59" s="223" t="s">
        <v>453</v>
      </c>
      <c r="B59" s="197">
        <v>11186</v>
      </c>
      <c r="C59" s="197" t="s">
        <v>264</v>
      </c>
      <c r="D59" s="194" t="s">
        <v>458</v>
      </c>
      <c r="E59" s="197" t="s">
        <v>399</v>
      </c>
      <c r="F59" s="197">
        <v>1</v>
      </c>
      <c r="G59" s="224">
        <v>544.66</v>
      </c>
      <c r="H59" s="289">
        <f t="shared" si="0"/>
        <v>544.66</v>
      </c>
      <c r="I59" s="251">
        <f t="shared" si="1"/>
        <v>627.88404800000001</v>
      </c>
      <c r="J59" s="266">
        <f t="shared" si="2"/>
        <v>627.88404800000001</v>
      </c>
    </row>
    <row r="60" spans="1:10" ht="90" x14ac:dyDescent="0.25">
      <c r="A60" s="220" t="s">
        <v>455</v>
      </c>
      <c r="B60" s="197">
        <v>3103</v>
      </c>
      <c r="C60" s="197" t="s">
        <v>264</v>
      </c>
      <c r="D60" s="194" t="s">
        <v>460</v>
      </c>
      <c r="E60" s="197" t="s">
        <v>396</v>
      </c>
      <c r="F60" s="197">
        <v>1</v>
      </c>
      <c r="G60" s="224">
        <v>46.71</v>
      </c>
      <c r="H60" s="289">
        <f t="shared" si="0"/>
        <v>46.71</v>
      </c>
      <c r="I60" s="251">
        <f t="shared" si="1"/>
        <v>53.847287999999999</v>
      </c>
      <c r="J60" s="266">
        <f t="shared" si="2"/>
        <v>53.847287999999999</v>
      </c>
    </row>
    <row r="61" spans="1:10" ht="90" x14ac:dyDescent="0.25">
      <c r="A61" s="220" t="s">
        <v>457</v>
      </c>
      <c r="B61" s="225">
        <v>3097</v>
      </c>
      <c r="C61" s="197" t="s">
        <v>264</v>
      </c>
      <c r="D61" s="194" t="s">
        <v>462</v>
      </c>
      <c r="E61" s="197" t="s">
        <v>463</v>
      </c>
      <c r="F61" s="197">
        <v>1</v>
      </c>
      <c r="G61" s="224">
        <v>71.66</v>
      </c>
      <c r="H61" s="289">
        <f t="shared" si="0"/>
        <v>71.66</v>
      </c>
      <c r="I61" s="251">
        <f t="shared" si="1"/>
        <v>82.609647999999993</v>
      </c>
      <c r="J61" s="266">
        <f t="shared" si="2"/>
        <v>82.609647999999993</v>
      </c>
    </row>
    <row r="62" spans="1:10" ht="75" x14ac:dyDescent="0.25">
      <c r="A62" s="223" t="s">
        <v>459</v>
      </c>
      <c r="B62" s="197">
        <v>3081</v>
      </c>
      <c r="C62" s="197" t="s">
        <v>264</v>
      </c>
      <c r="D62" s="194" t="s">
        <v>465</v>
      </c>
      <c r="E62" s="197" t="s">
        <v>463</v>
      </c>
      <c r="F62" s="197">
        <v>1</v>
      </c>
      <c r="G62" s="224">
        <v>124.88</v>
      </c>
      <c r="H62" s="289">
        <f t="shared" si="0"/>
        <v>124.88</v>
      </c>
      <c r="I62" s="251">
        <f t="shared" si="1"/>
        <v>143.96166399999998</v>
      </c>
      <c r="J62" s="266">
        <f t="shared" si="2"/>
        <v>143.96166399999998</v>
      </c>
    </row>
    <row r="63" spans="1:10" ht="90" x14ac:dyDescent="0.25">
      <c r="A63" s="223" t="s">
        <v>461</v>
      </c>
      <c r="B63" s="197">
        <v>3093</v>
      </c>
      <c r="C63" s="197" t="s">
        <v>264</v>
      </c>
      <c r="D63" s="194" t="s">
        <v>467</v>
      </c>
      <c r="E63" s="197" t="s">
        <v>463</v>
      </c>
      <c r="F63" s="197">
        <v>1</v>
      </c>
      <c r="G63" s="224">
        <v>113.16</v>
      </c>
      <c r="H63" s="289">
        <f t="shared" si="0"/>
        <v>113.16</v>
      </c>
      <c r="I63" s="251">
        <f t="shared" si="1"/>
        <v>130.45084800000001</v>
      </c>
      <c r="J63" s="266">
        <f t="shared" si="2"/>
        <v>130.45084800000001</v>
      </c>
    </row>
    <row r="64" spans="1:10" ht="75" x14ac:dyDescent="0.25">
      <c r="A64" s="220" t="s">
        <v>464</v>
      </c>
      <c r="B64" s="225">
        <v>38155</v>
      </c>
      <c r="C64" s="197" t="s">
        <v>264</v>
      </c>
      <c r="D64" s="194" t="s">
        <v>469</v>
      </c>
      <c r="E64" s="197" t="s">
        <v>396</v>
      </c>
      <c r="F64" s="197">
        <v>1</v>
      </c>
      <c r="G64" s="224">
        <v>85.03</v>
      </c>
      <c r="H64" s="289">
        <f t="shared" si="0"/>
        <v>85.03</v>
      </c>
      <c r="I64" s="251">
        <f t="shared" si="1"/>
        <v>98.022583999999995</v>
      </c>
      <c r="J64" s="266">
        <f t="shared" si="2"/>
        <v>98.022583999999995</v>
      </c>
    </row>
    <row r="65" spans="1:10" ht="90" x14ac:dyDescent="0.25">
      <c r="A65" s="220" t="s">
        <v>466</v>
      </c>
      <c r="B65" s="225">
        <v>3090</v>
      </c>
      <c r="C65" s="197" t="s">
        <v>264</v>
      </c>
      <c r="D65" s="194" t="s">
        <v>471</v>
      </c>
      <c r="E65" s="197" t="s">
        <v>463</v>
      </c>
      <c r="F65" s="197">
        <v>1</v>
      </c>
      <c r="G65" s="224">
        <v>56.34</v>
      </c>
      <c r="H65" s="289">
        <f t="shared" si="0"/>
        <v>56.34</v>
      </c>
      <c r="I65" s="251">
        <f t="shared" si="1"/>
        <v>64.948751999999999</v>
      </c>
      <c r="J65" s="266">
        <f t="shared" si="2"/>
        <v>64.948751999999999</v>
      </c>
    </row>
    <row r="66" spans="1:10" ht="105" x14ac:dyDescent="0.25">
      <c r="A66" s="223" t="s">
        <v>468</v>
      </c>
      <c r="B66" s="197">
        <v>38153</v>
      </c>
      <c r="C66" s="197" t="s">
        <v>264</v>
      </c>
      <c r="D66" s="194" t="s">
        <v>473</v>
      </c>
      <c r="E66" s="197" t="s">
        <v>463</v>
      </c>
      <c r="F66" s="197">
        <v>1</v>
      </c>
      <c r="G66" s="224">
        <v>49.63</v>
      </c>
      <c r="H66" s="289">
        <f t="shared" si="0"/>
        <v>49.63</v>
      </c>
      <c r="I66" s="251">
        <f t="shared" si="1"/>
        <v>57.213464000000002</v>
      </c>
      <c r="J66" s="266">
        <f t="shared" si="2"/>
        <v>57.213464000000002</v>
      </c>
    </row>
    <row r="67" spans="1:10" ht="75" x14ac:dyDescent="0.25">
      <c r="A67" s="223" t="s">
        <v>470</v>
      </c>
      <c r="B67" s="197">
        <v>43612</v>
      </c>
      <c r="C67" s="197" t="s">
        <v>264</v>
      </c>
      <c r="D67" s="194" t="s">
        <v>475</v>
      </c>
      <c r="E67" s="197" t="s">
        <v>396</v>
      </c>
      <c r="F67" s="197">
        <v>1</v>
      </c>
      <c r="G67" s="224">
        <v>91.89</v>
      </c>
      <c r="H67" s="289">
        <f t="shared" si="0"/>
        <v>91.89</v>
      </c>
      <c r="I67" s="251">
        <f t="shared" si="1"/>
        <v>105.930792</v>
      </c>
      <c r="J67" s="266">
        <f t="shared" si="2"/>
        <v>105.930792</v>
      </c>
    </row>
    <row r="68" spans="1:10" ht="30" x14ac:dyDescent="0.25">
      <c r="A68" s="220" t="s">
        <v>472</v>
      </c>
      <c r="B68" s="197">
        <v>7307</v>
      </c>
      <c r="C68" s="197" t="s">
        <v>264</v>
      </c>
      <c r="D68" s="194" t="s">
        <v>479</v>
      </c>
      <c r="E68" s="197" t="s">
        <v>343</v>
      </c>
      <c r="F68" s="197">
        <v>1</v>
      </c>
      <c r="G68" s="224">
        <v>37.39</v>
      </c>
      <c r="H68" s="289">
        <f t="shared" si="0"/>
        <v>37.39</v>
      </c>
      <c r="I68" s="251">
        <f t="shared" si="1"/>
        <v>43.103192</v>
      </c>
      <c r="J68" s="266">
        <f t="shared" si="2"/>
        <v>43.103192</v>
      </c>
    </row>
    <row r="69" spans="1:10" ht="30" x14ac:dyDescent="0.25">
      <c r="A69" s="220" t="s">
        <v>474</v>
      </c>
      <c r="B69" s="197">
        <v>38122</v>
      </c>
      <c r="C69" s="197" t="s">
        <v>264</v>
      </c>
      <c r="D69" s="194" t="s">
        <v>481</v>
      </c>
      <c r="E69" s="197" t="s">
        <v>343</v>
      </c>
      <c r="F69" s="197">
        <v>1</v>
      </c>
      <c r="G69" s="224">
        <v>18.899999999999999</v>
      </c>
      <c r="H69" s="289">
        <f t="shared" si="0"/>
        <v>18.899999999999999</v>
      </c>
      <c r="I69" s="251">
        <f t="shared" si="1"/>
        <v>21.78792</v>
      </c>
      <c r="J69" s="266">
        <f t="shared" si="2"/>
        <v>21.78792</v>
      </c>
    </row>
    <row r="70" spans="1:10" ht="30" x14ac:dyDescent="0.25">
      <c r="A70" s="223" t="s">
        <v>476</v>
      </c>
      <c r="B70" s="197">
        <v>43653</v>
      </c>
      <c r="C70" s="197" t="s">
        <v>264</v>
      </c>
      <c r="D70" s="194" t="s">
        <v>483</v>
      </c>
      <c r="E70" s="197" t="s">
        <v>343</v>
      </c>
      <c r="F70" s="197">
        <v>1</v>
      </c>
      <c r="G70" s="224">
        <v>23.21</v>
      </c>
      <c r="H70" s="289">
        <f t="shared" si="0"/>
        <v>23.21</v>
      </c>
      <c r="I70" s="251">
        <f t="shared" ref="I70:I133" si="3">(G70+G70*$G$435)*(100%-$J$3)</f>
        <v>26.756488000000001</v>
      </c>
      <c r="J70" s="266">
        <f t="shared" ref="J70:J133" si="4">I70*F70</f>
        <v>26.756488000000001</v>
      </c>
    </row>
    <row r="71" spans="1:10" x14ac:dyDescent="0.25">
      <c r="A71" s="223" t="s">
        <v>478</v>
      </c>
      <c r="B71" s="197">
        <v>4222</v>
      </c>
      <c r="C71" s="197" t="s">
        <v>264</v>
      </c>
      <c r="D71" s="194" t="s">
        <v>485</v>
      </c>
      <c r="E71" s="197" t="s">
        <v>343</v>
      </c>
      <c r="F71" s="197">
        <v>2</v>
      </c>
      <c r="G71" s="224">
        <v>5.94</v>
      </c>
      <c r="H71" s="289">
        <f t="shared" ref="H71:H140" si="5">F71*G71</f>
        <v>11.88</v>
      </c>
      <c r="I71" s="251">
        <f t="shared" si="3"/>
        <v>6.8476320000000008</v>
      </c>
      <c r="J71" s="266">
        <f t="shared" si="4"/>
        <v>13.695264000000002</v>
      </c>
    </row>
    <row r="72" spans="1:10" ht="30" x14ac:dyDescent="0.25">
      <c r="A72" s="220" t="s">
        <v>480</v>
      </c>
      <c r="B72" s="197">
        <v>3315</v>
      </c>
      <c r="C72" s="197" t="s">
        <v>264</v>
      </c>
      <c r="D72" s="194" t="s">
        <v>487</v>
      </c>
      <c r="E72" s="197" t="s">
        <v>341</v>
      </c>
      <c r="F72" s="197">
        <v>5</v>
      </c>
      <c r="G72" s="224">
        <v>0.92</v>
      </c>
      <c r="H72" s="289">
        <f t="shared" si="5"/>
        <v>4.6000000000000005</v>
      </c>
      <c r="I72" s="251">
        <f t="shared" si="3"/>
        <v>1.060576</v>
      </c>
      <c r="J72" s="266">
        <f t="shared" si="4"/>
        <v>5.30288</v>
      </c>
    </row>
    <row r="73" spans="1:10" ht="60" x14ac:dyDescent="0.25">
      <c r="A73" s="220" t="s">
        <v>482</v>
      </c>
      <c r="B73" s="197">
        <v>11795</v>
      </c>
      <c r="C73" s="197" t="s">
        <v>264</v>
      </c>
      <c r="D73" s="194" t="s">
        <v>489</v>
      </c>
      <c r="E73" s="197" t="s">
        <v>399</v>
      </c>
      <c r="F73" s="197">
        <v>1</v>
      </c>
      <c r="G73" s="224">
        <v>701.88</v>
      </c>
      <c r="H73" s="289">
        <f t="shared" si="5"/>
        <v>701.88</v>
      </c>
      <c r="I73" s="251">
        <f t="shared" si="3"/>
        <v>809.12726399999997</v>
      </c>
      <c r="J73" s="266">
        <f t="shared" si="4"/>
        <v>809.12726399999997</v>
      </c>
    </row>
    <row r="74" spans="1:10" ht="30" x14ac:dyDescent="0.25">
      <c r="A74" s="223" t="s">
        <v>484</v>
      </c>
      <c r="B74" s="197">
        <v>140</v>
      </c>
      <c r="C74" s="197" t="s">
        <v>264</v>
      </c>
      <c r="D74" s="194" t="s">
        <v>491</v>
      </c>
      <c r="E74" s="197" t="s">
        <v>341</v>
      </c>
      <c r="F74" s="197">
        <v>6</v>
      </c>
      <c r="G74" s="224">
        <v>29.16</v>
      </c>
      <c r="H74" s="289">
        <f t="shared" si="5"/>
        <v>174.96</v>
      </c>
      <c r="I74" s="251">
        <f t="shared" si="3"/>
        <v>33.615648</v>
      </c>
      <c r="J74" s="266">
        <f t="shared" si="4"/>
        <v>201.69388800000002</v>
      </c>
    </row>
    <row r="75" spans="1:10" ht="45" x14ac:dyDescent="0.25">
      <c r="A75" s="223" t="s">
        <v>486</v>
      </c>
      <c r="B75" s="197">
        <v>151</v>
      </c>
      <c r="C75" s="197" t="s">
        <v>264</v>
      </c>
      <c r="D75" s="194" t="s">
        <v>493</v>
      </c>
      <c r="E75" s="197" t="s">
        <v>343</v>
      </c>
      <c r="F75" s="197">
        <v>2</v>
      </c>
      <c r="G75" s="224">
        <v>43.03</v>
      </c>
      <c r="H75" s="289">
        <f t="shared" si="5"/>
        <v>86.06</v>
      </c>
      <c r="I75" s="251">
        <f t="shared" si="3"/>
        <v>49.604984000000002</v>
      </c>
      <c r="J75" s="266">
        <f t="shared" si="4"/>
        <v>99.209968000000003</v>
      </c>
    </row>
    <row r="76" spans="1:10" ht="45" x14ac:dyDescent="0.25">
      <c r="A76" s="220" t="s">
        <v>488</v>
      </c>
      <c r="B76" s="197">
        <v>3672</v>
      </c>
      <c r="C76" s="197" t="s">
        <v>264</v>
      </c>
      <c r="D76" s="194" t="s">
        <v>495</v>
      </c>
      <c r="E76" s="197" t="s">
        <v>346</v>
      </c>
      <c r="F76" s="197">
        <v>5</v>
      </c>
      <c r="G76" s="224">
        <v>1.67</v>
      </c>
      <c r="H76" s="289">
        <f t="shared" si="5"/>
        <v>8.35</v>
      </c>
      <c r="I76" s="251">
        <f t="shared" si="3"/>
        <v>1.925176</v>
      </c>
      <c r="J76" s="266">
        <f t="shared" si="4"/>
        <v>9.6258800000000004</v>
      </c>
    </row>
    <row r="77" spans="1:10" ht="45" x14ac:dyDescent="0.25">
      <c r="A77" s="220" t="s">
        <v>490</v>
      </c>
      <c r="B77" s="197">
        <v>3671</v>
      </c>
      <c r="C77" s="197" t="s">
        <v>264</v>
      </c>
      <c r="D77" s="194" t="s">
        <v>497</v>
      </c>
      <c r="E77" s="197" t="s">
        <v>346</v>
      </c>
      <c r="F77" s="197">
        <v>5</v>
      </c>
      <c r="G77" s="224">
        <v>1.58</v>
      </c>
      <c r="H77" s="289">
        <f t="shared" si="5"/>
        <v>7.9</v>
      </c>
      <c r="I77" s="251">
        <f t="shared" si="3"/>
        <v>1.8214240000000002</v>
      </c>
      <c r="J77" s="266">
        <f t="shared" si="4"/>
        <v>9.1071200000000001</v>
      </c>
    </row>
    <row r="78" spans="1:10" ht="45" x14ac:dyDescent="0.25">
      <c r="A78" s="223" t="s">
        <v>492</v>
      </c>
      <c r="B78" s="197">
        <v>3673</v>
      </c>
      <c r="C78" s="197" t="s">
        <v>264</v>
      </c>
      <c r="D78" s="194" t="s">
        <v>499</v>
      </c>
      <c r="E78" s="197" t="s">
        <v>346</v>
      </c>
      <c r="F78" s="197">
        <v>5</v>
      </c>
      <c r="G78" s="224">
        <v>2.48</v>
      </c>
      <c r="H78" s="289">
        <f t="shared" si="5"/>
        <v>12.4</v>
      </c>
      <c r="I78" s="251">
        <f t="shared" si="3"/>
        <v>2.8589440000000002</v>
      </c>
      <c r="J78" s="266">
        <f t="shared" si="4"/>
        <v>14.294720000000002</v>
      </c>
    </row>
    <row r="79" spans="1:10" ht="30" x14ac:dyDescent="0.25">
      <c r="A79" s="223" t="s">
        <v>494</v>
      </c>
      <c r="B79" s="197">
        <v>3768</v>
      </c>
      <c r="C79" s="197" t="s">
        <v>264</v>
      </c>
      <c r="D79" s="194" t="s">
        <v>504</v>
      </c>
      <c r="E79" s="197" t="s">
        <v>396</v>
      </c>
      <c r="F79" s="197">
        <v>15</v>
      </c>
      <c r="G79" s="224">
        <v>2.38</v>
      </c>
      <c r="H79" s="289">
        <f t="shared" si="5"/>
        <v>35.699999999999996</v>
      </c>
      <c r="I79" s="251">
        <f t="shared" si="3"/>
        <v>2.7436639999999999</v>
      </c>
      <c r="J79" s="266">
        <f t="shared" si="4"/>
        <v>41.154959999999996</v>
      </c>
    </row>
    <row r="80" spans="1:10" ht="30" x14ac:dyDescent="0.25">
      <c r="A80" s="220" t="s">
        <v>496</v>
      </c>
      <c r="B80" s="197">
        <v>3767</v>
      </c>
      <c r="C80" s="197" t="s">
        <v>264</v>
      </c>
      <c r="D80" s="194" t="s">
        <v>506</v>
      </c>
      <c r="E80" s="197" t="s">
        <v>396</v>
      </c>
      <c r="F80" s="197">
        <v>15</v>
      </c>
      <c r="G80" s="224">
        <v>0.79</v>
      </c>
      <c r="H80" s="289">
        <f t="shared" si="5"/>
        <v>11.850000000000001</v>
      </c>
      <c r="I80" s="251">
        <f t="shared" si="3"/>
        <v>0.91071200000000008</v>
      </c>
      <c r="J80" s="266">
        <f t="shared" si="4"/>
        <v>13.660680000000001</v>
      </c>
    </row>
    <row r="81" spans="1:10" ht="135" x14ac:dyDescent="0.25">
      <c r="A81" s="220" t="s">
        <v>498</v>
      </c>
      <c r="B81" s="197">
        <v>39490</v>
      </c>
      <c r="C81" s="197" t="s">
        <v>264</v>
      </c>
      <c r="D81" s="194" t="s">
        <v>508</v>
      </c>
      <c r="E81" s="197" t="s">
        <v>396</v>
      </c>
      <c r="F81" s="197">
        <v>1</v>
      </c>
      <c r="G81" s="224">
        <v>866.84</v>
      </c>
      <c r="H81" s="289">
        <f t="shared" si="5"/>
        <v>866.84</v>
      </c>
      <c r="I81" s="251">
        <f t="shared" si="3"/>
        <v>999.29315199999996</v>
      </c>
      <c r="J81" s="266">
        <f t="shared" si="4"/>
        <v>999.29315199999996</v>
      </c>
    </row>
    <row r="82" spans="1:10" ht="120" x14ac:dyDescent="0.25">
      <c r="A82" s="223" t="s">
        <v>500</v>
      </c>
      <c r="B82" s="197">
        <v>39494</v>
      </c>
      <c r="C82" s="197" t="s">
        <v>264</v>
      </c>
      <c r="D82" s="194" t="s">
        <v>510</v>
      </c>
      <c r="E82" s="197" t="s">
        <v>396</v>
      </c>
      <c r="F82" s="197">
        <v>1</v>
      </c>
      <c r="G82" s="224">
        <v>622.46</v>
      </c>
      <c r="H82" s="289">
        <f t="shared" si="5"/>
        <v>622.46</v>
      </c>
      <c r="I82" s="251">
        <f t="shared" si="3"/>
        <v>717.57188800000006</v>
      </c>
      <c r="J82" s="266">
        <f t="shared" si="4"/>
        <v>717.57188800000006</v>
      </c>
    </row>
    <row r="83" spans="1:10" x14ac:dyDescent="0.25">
      <c r="A83" s="223" t="s">
        <v>503</v>
      </c>
      <c r="B83" s="197">
        <v>3777</v>
      </c>
      <c r="C83" s="197" t="s">
        <v>264</v>
      </c>
      <c r="D83" s="194" t="s">
        <v>526</v>
      </c>
      <c r="E83" s="197" t="s">
        <v>399</v>
      </c>
      <c r="F83" s="197">
        <v>3</v>
      </c>
      <c r="G83" s="224">
        <v>1.5</v>
      </c>
      <c r="H83" s="289">
        <f t="shared" si="5"/>
        <v>4.5</v>
      </c>
      <c r="I83" s="251">
        <f t="shared" si="3"/>
        <v>1.7292000000000001</v>
      </c>
      <c r="J83" s="266">
        <f t="shared" si="4"/>
        <v>5.1875999999999998</v>
      </c>
    </row>
    <row r="84" spans="1:10" ht="30" x14ac:dyDescent="0.25">
      <c r="A84" s="220" t="s">
        <v>505</v>
      </c>
      <c r="B84" s="197">
        <v>39696</v>
      </c>
      <c r="C84" s="197" t="s">
        <v>264</v>
      </c>
      <c r="D84" s="194" t="s">
        <v>528</v>
      </c>
      <c r="E84" s="197" t="s">
        <v>399</v>
      </c>
      <c r="F84" s="197">
        <v>3</v>
      </c>
      <c r="G84" s="224">
        <v>7.1</v>
      </c>
      <c r="H84" s="289">
        <f t="shared" si="5"/>
        <v>21.299999999999997</v>
      </c>
      <c r="I84" s="251">
        <f t="shared" si="3"/>
        <v>8.1848799999999997</v>
      </c>
      <c r="J84" s="266">
        <f t="shared" si="4"/>
        <v>24.554639999999999</v>
      </c>
    </row>
    <row r="85" spans="1:10" ht="45" x14ac:dyDescent="0.25">
      <c r="A85" s="220" t="s">
        <v>507</v>
      </c>
      <c r="B85" s="197">
        <v>4015</v>
      </c>
      <c r="C85" s="197" t="s">
        <v>264</v>
      </c>
      <c r="D85" s="194" t="s">
        <v>530</v>
      </c>
      <c r="E85" s="197" t="s">
        <v>399</v>
      </c>
      <c r="F85" s="197">
        <v>2</v>
      </c>
      <c r="G85" s="224">
        <v>113.42</v>
      </c>
      <c r="H85" s="289">
        <f t="shared" si="5"/>
        <v>226.84</v>
      </c>
      <c r="I85" s="251">
        <f t="shared" si="3"/>
        <v>130.750576</v>
      </c>
      <c r="J85" s="266">
        <f t="shared" si="4"/>
        <v>261.50115199999999</v>
      </c>
    </row>
    <row r="86" spans="1:10" ht="90" x14ac:dyDescent="0.25">
      <c r="A86" s="223" t="s">
        <v>509</v>
      </c>
      <c r="B86" s="197">
        <v>626</v>
      </c>
      <c r="C86" s="197" t="s">
        <v>264</v>
      </c>
      <c r="D86" s="194" t="s">
        <v>532</v>
      </c>
      <c r="E86" s="197" t="s">
        <v>341</v>
      </c>
      <c r="F86" s="197">
        <v>3</v>
      </c>
      <c r="G86" s="224">
        <v>23.45</v>
      </c>
      <c r="H86" s="289">
        <f t="shared" si="5"/>
        <v>70.349999999999994</v>
      </c>
      <c r="I86" s="251">
        <f t="shared" si="3"/>
        <v>27.033159999999999</v>
      </c>
      <c r="J86" s="266">
        <f t="shared" si="4"/>
        <v>81.09948</v>
      </c>
    </row>
    <row r="87" spans="1:10" ht="30" x14ac:dyDescent="0.25">
      <c r="A87" s="223" t="s">
        <v>511</v>
      </c>
      <c r="B87" s="197">
        <v>43651</v>
      </c>
      <c r="C87" s="197" t="s">
        <v>264</v>
      </c>
      <c r="D87" s="194" t="s">
        <v>534</v>
      </c>
      <c r="E87" s="197" t="s">
        <v>341</v>
      </c>
      <c r="F87" s="197">
        <v>2</v>
      </c>
      <c r="G87" s="224">
        <v>4.24</v>
      </c>
      <c r="H87" s="289">
        <f t="shared" si="5"/>
        <v>8.48</v>
      </c>
      <c r="I87" s="251">
        <f t="shared" si="3"/>
        <v>4.8878719999999998</v>
      </c>
      <c r="J87" s="266">
        <f t="shared" si="4"/>
        <v>9.7757439999999995</v>
      </c>
    </row>
    <row r="88" spans="1:10" ht="30" x14ac:dyDescent="0.25">
      <c r="A88" s="220" t="s">
        <v>513</v>
      </c>
      <c r="B88" s="197">
        <v>43626</v>
      </c>
      <c r="C88" s="197" t="s">
        <v>264</v>
      </c>
      <c r="D88" s="194" t="s">
        <v>536</v>
      </c>
      <c r="E88" s="197" t="s">
        <v>341</v>
      </c>
      <c r="F88" s="197">
        <v>10</v>
      </c>
      <c r="G88" s="224">
        <v>2.36</v>
      </c>
      <c r="H88" s="289">
        <f t="shared" si="5"/>
        <v>23.599999999999998</v>
      </c>
      <c r="I88" s="251">
        <f t="shared" si="3"/>
        <v>2.7206079999999999</v>
      </c>
      <c r="J88" s="266">
        <f t="shared" si="4"/>
        <v>27.20608</v>
      </c>
    </row>
    <row r="89" spans="1:10" ht="30" x14ac:dyDescent="0.25">
      <c r="A89" s="220" t="s">
        <v>515</v>
      </c>
      <c r="B89" s="197">
        <v>4823</v>
      </c>
      <c r="C89" s="197" t="s">
        <v>264</v>
      </c>
      <c r="D89" s="194" t="s">
        <v>538</v>
      </c>
      <c r="E89" s="197" t="s">
        <v>341</v>
      </c>
      <c r="F89" s="197">
        <v>1</v>
      </c>
      <c r="G89" s="224">
        <v>51.02</v>
      </c>
      <c r="H89" s="289">
        <f t="shared" si="5"/>
        <v>51.02</v>
      </c>
      <c r="I89" s="251">
        <f t="shared" si="3"/>
        <v>58.815856000000004</v>
      </c>
      <c r="J89" s="266">
        <f t="shared" si="4"/>
        <v>58.815856000000004</v>
      </c>
    </row>
    <row r="90" spans="1:10" ht="30" x14ac:dyDescent="0.25">
      <c r="A90" s="223" t="s">
        <v>517</v>
      </c>
      <c r="B90" s="197">
        <v>4049</v>
      </c>
      <c r="C90" s="197" t="s">
        <v>264</v>
      </c>
      <c r="D90" s="194" t="s">
        <v>540</v>
      </c>
      <c r="E90" s="197" t="s">
        <v>343</v>
      </c>
      <c r="F90" s="197">
        <v>1</v>
      </c>
      <c r="G90" s="224">
        <v>47.36</v>
      </c>
      <c r="H90" s="289">
        <f t="shared" si="5"/>
        <v>47.36</v>
      </c>
      <c r="I90" s="251">
        <f t="shared" si="3"/>
        <v>54.596607999999996</v>
      </c>
      <c r="J90" s="266">
        <f t="shared" si="4"/>
        <v>54.596607999999996</v>
      </c>
    </row>
    <row r="91" spans="1:10" ht="30" x14ac:dyDescent="0.25">
      <c r="A91" s="223" t="s">
        <v>519</v>
      </c>
      <c r="B91" s="197">
        <v>11561</v>
      </c>
      <c r="C91" s="197" t="s">
        <v>264</v>
      </c>
      <c r="D91" s="194" t="s">
        <v>542</v>
      </c>
      <c r="E91" s="197" t="s">
        <v>396</v>
      </c>
      <c r="F91" s="197">
        <v>1</v>
      </c>
      <c r="G91" s="224">
        <v>238.54</v>
      </c>
      <c r="H91" s="289">
        <f t="shared" si="5"/>
        <v>238.54</v>
      </c>
      <c r="I91" s="251">
        <f t="shared" si="3"/>
        <v>274.98891199999997</v>
      </c>
      <c r="J91" s="266">
        <f t="shared" si="4"/>
        <v>274.98891199999997</v>
      </c>
    </row>
    <row r="92" spans="1:10" ht="30" x14ac:dyDescent="0.25">
      <c r="A92" s="220" t="s">
        <v>521</v>
      </c>
      <c r="B92" s="197">
        <v>11499</v>
      </c>
      <c r="C92" s="197" t="s">
        <v>264</v>
      </c>
      <c r="D92" s="194" t="s">
        <v>544</v>
      </c>
      <c r="E92" s="197" t="s">
        <v>396</v>
      </c>
      <c r="F92" s="197">
        <v>1</v>
      </c>
      <c r="G92" s="224">
        <v>784.02</v>
      </c>
      <c r="H92" s="289">
        <f t="shared" si="5"/>
        <v>784.02</v>
      </c>
      <c r="I92" s="251">
        <f t="shared" si="3"/>
        <v>903.81825600000002</v>
      </c>
      <c r="J92" s="266">
        <f t="shared" si="4"/>
        <v>903.81825600000002</v>
      </c>
    </row>
    <row r="93" spans="1:10" ht="60" x14ac:dyDescent="0.25">
      <c r="A93" s="220" t="s">
        <v>523</v>
      </c>
      <c r="B93" s="197">
        <v>43604</v>
      </c>
      <c r="C93" s="197" t="s">
        <v>264</v>
      </c>
      <c r="D93" s="194" t="s">
        <v>546</v>
      </c>
      <c r="E93" s="197" t="s">
        <v>396</v>
      </c>
      <c r="F93" s="197">
        <v>1</v>
      </c>
      <c r="G93" s="224">
        <v>127.17</v>
      </c>
      <c r="H93" s="289">
        <f t="shared" si="5"/>
        <v>127.17</v>
      </c>
      <c r="I93" s="251">
        <f t="shared" si="3"/>
        <v>146.60157599999999</v>
      </c>
      <c r="J93" s="266">
        <f t="shared" si="4"/>
        <v>146.60157599999999</v>
      </c>
    </row>
    <row r="94" spans="1:10" ht="60" x14ac:dyDescent="0.25">
      <c r="A94" s="223" t="s">
        <v>525</v>
      </c>
      <c r="B94" s="197">
        <v>11560</v>
      </c>
      <c r="C94" s="197" t="s">
        <v>264</v>
      </c>
      <c r="D94" s="194" t="s">
        <v>548</v>
      </c>
      <c r="E94" s="197" t="s">
        <v>396</v>
      </c>
      <c r="F94" s="197">
        <v>1</v>
      </c>
      <c r="G94" s="224">
        <v>184.11</v>
      </c>
      <c r="H94" s="289">
        <f t="shared" si="5"/>
        <v>184.11</v>
      </c>
      <c r="I94" s="251">
        <f t="shared" si="3"/>
        <v>212.242008</v>
      </c>
      <c r="J94" s="266">
        <f t="shared" si="4"/>
        <v>212.242008</v>
      </c>
    </row>
    <row r="95" spans="1:10" ht="45" x14ac:dyDescent="0.25">
      <c r="A95" s="223" t="s">
        <v>527</v>
      </c>
      <c r="B95" s="197">
        <v>11963</v>
      </c>
      <c r="C95" s="197" t="s">
        <v>264</v>
      </c>
      <c r="D95" s="194" t="s">
        <v>550</v>
      </c>
      <c r="E95" s="197" t="s">
        <v>396</v>
      </c>
      <c r="F95" s="197">
        <v>10</v>
      </c>
      <c r="G95" s="224">
        <v>9.7100000000000009</v>
      </c>
      <c r="H95" s="289">
        <f t="shared" si="5"/>
        <v>97.100000000000009</v>
      </c>
      <c r="I95" s="251">
        <f t="shared" si="3"/>
        <v>11.193688000000002</v>
      </c>
      <c r="J95" s="266">
        <f t="shared" si="4"/>
        <v>111.93688000000002</v>
      </c>
    </row>
    <row r="96" spans="1:10" ht="45" x14ac:dyDescent="0.25">
      <c r="A96" s="220" t="s">
        <v>529</v>
      </c>
      <c r="B96" s="197">
        <v>11964</v>
      </c>
      <c r="C96" s="197" t="s">
        <v>264</v>
      </c>
      <c r="D96" s="194" t="s">
        <v>552</v>
      </c>
      <c r="E96" s="197" t="s">
        <v>396</v>
      </c>
      <c r="F96" s="197">
        <v>10</v>
      </c>
      <c r="G96" s="224">
        <v>2.4500000000000002</v>
      </c>
      <c r="H96" s="289">
        <f t="shared" si="5"/>
        <v>24.5</v>
      </c>
      <c r="I96" s="251">
        <f t="shared" si="3"/>
        <v>2.8243600000000004</v>
      </c>
      <c r="J96" s="266">
        <f t="shared" si="4"/>
        <v>28.243600000000004</v>
      </c>
    </row>
    <row r="97" spans="1:10" ht="45" x14ac:dyDescent="0.25">
      <c r="A97" s="220" t="s">
        <v>531</v>
      </c>
      <c r="B97" s="197">
        <v>13294</v>
      </c>
      <c r="C97" s="197" t="s">
        <v>264</v>
      </c>
      <c r="D97" s="194" t="s">
        <v>554</v>
      </c>
      <c r="E97" s="197" t="s">
        <v>396</v>
      </c>
      <c r="F97" s="197">
        <v>10</v>
      </c>
      <c r="G97" s="224">
        <v>1.54</v>
      </c>
      <c r="H97" s="289">
        <f t="shared" si="5"/>
        <v>15.4</v>
      </c>
      <c r="I97" s="251">
        <f t="shared" si="3"/>
        <v>1.775312</v>
      </c>
      <c r="J97" s="266">
        <f t="shared" si="4"/>
        <v>17.753119999999999</v>
      </c>
    </row>
    <row r="98" spans="1:10" ht="45" x14ac:dyDescent="0.25">
      <c r="A98" s="223" t="s">
        <v>533</v>
      </c>
      <c r="B98" s="197">
        <v>4382</v>
      </c>
      <c r="C98" s="197" t="s">
        <v>264</v>
      </c>
      <c r="D98" s="194" t="s">
        <v>556</v>
      </c>
      <c r="E98" s="197" t="s">
        <v>396</v>
      </c>
      <c r="F98" s="197">
        <v>10</v>
      </c>
      <c r="G98" s="224">
        <v>1.1499999999999999</v>
      </c>
      <c r="H98" s="289">
        <f t="shared" si="5"/>
        <v>11.5</v>
      </c>
      <c r="I98" s="251">
        <f t="shared" si="3"/>
        <v>1.32572</v>
      </c>
      <c r="J98" s="266">
        <f t="shared" si="4"/>
        <v>13.257200000000001</v>
      </c>
    </row>
    <row r="99" spans="1:10" ht="60" x14ac:dyDescent="0.25">
      <c r="A99" s="223" t="s">
        <v>535</v>
      </c>
      <c r="B99" s="197">
        <v>4377</v>
      </c>
      <c r="C99" s="197" t="s">
        <v>264</v>
      </c>
      <c r="D99" s="194" t="s">
        <v>558</v>
      </c>
      <c r="E99" s="197" t="s">
        <v>396</v>
      </c>
      <c r="F99" s="197">
        <v>25</v>
      </c>
      <c r="G99" s="224">
        <v>0.19</v>
      </c>
      <c r="H99" s="289">
        <f t="shared" si="5"/>
        <v>4.75</v>
      </c>
      <c r="I99" s="251">
        <f t="shared" si="3"/>
        <v>0.219032</v>
      </c>
      <c r="J99" s="266">
        <f t="shared" si="4"/>
        <v>5.4758000000000004</v>
      </c>
    </row>
    <row r="100" spans="1:10" ht="45" x14ac:dyDescent="0.25">
      <c r="A100" s="220" t="s">
        <v>537</v>
      </c>
      <c r="B100" s="197">
        <v>11962</v>
      </c>
      <c r="C100" s="197" t="s">
        <v>264</v>
      </c>
      <c r="D100" s="194" t="s">
        <v>560</v>
      </c>
      <c r="E100" s="197" t="s">
        <v>396</v>
      </c>
      <c r="F100" s="197">
        <v>25</v>
      </c>
      <c r="G100" s="224">
        <v>0.23</v>
      </c>
      <c r="H100" s="289">
        <f t="shared" si="5"/>
        <v>5.75</v>
      </c>
      <c r="I100" s="251">
        <f t="shared" si="3"/>
        <v>0.26514399999999999</v>
      </c>
      <c r="J100" s="266">
        <f t="shared" si="4"/>
        <v>6.6285999999999996</v>
      </c>
    </row>
    <row r="101" spans="1:10" ht="45" x14ac:dyDescent="0.25">
      <c r="A101" s="220" t="s">
        <v>539</v>
      </c>
      <c r="B101" s="197">
        <v>4720</v>
      </c>
      <c r="C101" s="197" t="s">
        <v>264</v>
      </c>
      <c r="D101" s="194" t="s">
        <v>562</v>
      </c>
      <c r="E101" s="197" t="s">
        <v>351</v>
      </c>
      <c r="F101" s="197">
        <v>1</v>
      </c>
      <c r="G101" s="224">
        <v>287.35000000000002</v>
      </c>
      <c r="H101" s="289">
        <f t="shared" si="5"/>
        <v>287.35000000000002</v>
      </c>
      <c r="I101" s="251">
        <f t="shared" si="3"/>
        <v>331.25708000000003</v>
      </c>
      <c r="J101" s="266">
        <f t="shared" si="4"/>
        <v>331.25708000000003</v>
      </c>
    </row>
    <row r="102" spans="1:10" ht="30" x14ac:dyDescent="0.25">
      <c r="A102" s="223" t="s">
        <v>541</v>
      </c>
      <c r="B102" s="197">
        <v>4721</v>
      </c>
      <c r="C102" s="197" t="s">
        <v>264</v>
      </c>
      <c r="D102" s="194" t="s">
        <v>564</v>
      </c>
      <c r="E102" s="197" t="s">
        <v>351</v>
      </c>
      <c r="F102" s="197">
        <v>1</v>
      </c>
      <c r="G102" s="224">
        <v>248.89</v>
      </c>
      <c r="H102" s="289">
        <f t="shared" si="5"/>
        <v>248.89</v>
      </c>
      <c r="I102" s="251">
        <f t="shared" si="3"/>
        <v>286.92039199999999</v>
      </c>
      <c r="J102" s="266">
        <f t="shared" si="4"/>
        <v>286.92039199999999</v>
      </c>
    </row>
    <row r="103" spans="1:10" ht="45" x14ac:dyDescent="0.25">
      <c r="A103" s="223" t="s">
        <v>543</v>
      </c>
      <c r="B103" s="197">
        <v>4800</v>
      </c>
      <c r="C103" s="197" t="s">
        <v>264</v>
      </c>
      <c r="D103" s="194" t="s">
        <v>570</v>
      </c>
      <c r="E103" s="197" t="s">
        <v>399</v>
      </c>
      <c r="F103" s="197">
        <v>2</v>
      </c>
      <c r="G103" s="224">
        <v>94.51</v>
      </c>
      <c r="H103" s="289">
        <f t="shared" si="5"/>
        <v>189.02</v>
      </c>
      <c r="I103" s="251">
        <f t="shared" si="3"/>
        <v>108.95112800000001</v>
      </c>
      <c r="J103" s="266">
        <f t="shared" si="4"/>
        <v>217.90225600000002</v>
      </c>
    </row>
    <row r="104" spans="1:10" ht="45" x14ac:dyDescent="0.25">
      <c r="A104" s="220" t="s">
        <v>545</v>
      </c>
      <c r="B104" s="197">
        <v>39413</v>
      </c>
      <c r="C104" s="197" t="s">
        <v>264</v>
      </c>
      <c r="D104" s="194" t="s">
        <v>572</v>
      </c>
      <c r="E104" s="197" t="s">
        <v>399</v>
      </c>
      <c r="F104" s="197">
        <v>2</v>
      </c>
      <c r="G104" s="224">
        <v>23.27</v>
      </c>
      <c r="H104" s="289">
        <f t="shared" si="5"/>
        <v>46.54</v>
      </c>
      <c r="I104" s="251">
        <f t="shared" si="3"/>
        <v>26.825655999999999</v>
      </c>
      <c r="J104" s="266">
        <f t="shared" si="4"/>
        <v>53.651311999999997</v>
      </c>
    </row>
    <row r="105" spans="1:10" ht="45" x14ac:dyDescent="0.25">
      <c r="A105" s="220" t="s">
        <v>547</v>
      </c>
      <c r="B105" s="197">
        <v>39417</v>
      </c>
      <c r="C105" s="197" t="s">
        <v>264</v>
      </c>
      <c r="D105" s="194" t="s">
        <v>574</v>
      </c>
      <c r="E105" s="197" t="s">
        <v>399</v>
      </c>
      <c r="F105" s="197">
        <v>2</v>
      </c>
      <c r="G105" s="224">
        <v>30.7</v>
      </c>
      <c r="H105" s="289">
        <f t="shared" si="5"/>
        <v>61.4</v>
      </c>
      <c r="I105" s="251">
        <f t="shared" si="3"/>
        <v>35.39096</v>
      </c>
      <c r="J105" s="266">
        <f t="shared" si="4"/>
        <v>70.78192</v>
      </c>
    </row>
    <row r="106" spans="1:10" ht="60" x14ac:dyDescent="0.25">
      <c r="A106" s="223" t="s">
        <v>549</v>
      </c>
      <c r="B106" s="197">
        <v>39515</v>
      </c>
      <c r="C106" s="197" t="s">
        <v>264</v>
      </c>
      <c r="D106" s="194" t="s">
        <v>576</v>
      </c>
      <c r="E106" s="197" t="s">
        <v>396</v>
      </c>
      <c r="F106" s="197">
        <v>2</v>
      </c>
      <c r="G106" s="224">
        <v>52.01</v>
      </c>
      <c r="H106" s="289">
        <f t="shared" si="5"/>
        <v>104.02</v>
      </c>
      <c r="I106" s="251">
        <f t="shared" si="3"/>
        <v>59.957127999999997</v>
      </c>
      <c r="J106" s="266">
        <f t="shared" si="4"/>
        <v>119.91425599999999</v>
      </c>
    </row>
    <row r="107" spans="1:10" ht="60" x14ac:dyDescent="0.25">
      <c r="A107" s="223" t="s">
        <v>551</v>
      </c>
      <c r="B107" s="197">
        <v>36238</v>
      </c>
      <c r="C107" s="197" t="s">
        <v>264</v>
      </c>
      <c r="D107" s="194" t="s">
        <v>578</v>
      </c>
      <c r="E107" s="197" t="s">
        <v>399</v>
      </c>
      <c r="F107" s="197">
        <v>10</v>
      </c>
      <c r="G107" s="224">
        <v>26.38</v>
      </c>
      <c r="H107" s="289">
        <f t="shared" si="5"/>
        <v>263.8</v>
      </c>
      <c r="I107" s="251">
        <f t="shared" si="3"/>
        <v>30.410863999999997</v>
      </c>
      <c r="J107" s="266">
        <f t="shared" si="4"/>
        <v>304.10863999999998</v>
      </c>
    </row>
    <row r="108" spans="1:10" ht="75" x14ac:dyDescent="0.25">
      <c r="A108" s="220" t="s">
        <v>553</v>
      </c>
      <c r="B108" s="197">
        <v>39567</v>
      </c>
      <c r="C108" s="197" t="s">
        <v>264</v>
      </c>
      <c r="D108" s="194" t="s">
        <v>580</v>
      </c>
      <c r="E108" s="197" t="s">
        <v>399</v>
      </c>
      <c r="F108" s="197">
        <v>2</v>
      </c>
      <c r="G108" s="224">
        <v>48.79</v>
      </c>
      <c r="H108" s="289">
        <f t="shared" si="5"/>
        <v>97.58</v>
      </c>
      <c r="I108" s="251">
        <f t="shared" si="3"/>
        <v>56.245111999999999</v>
      </c>
      <c r="J108" s="266">
        <f t="shared" si="4"/>
        <v>112.490224</v>
      </c>
    </row>
    <row r="109" spans="1:10" ht="30" x14ac:dyDescent="0.25">
      <c r="A109" s="220" t="s">
        <v>555</v>
      </c>
      <c r="B109" s="197">
        <v>20247</v>
      </c>
      <c r="C109" s="197" t="s">
        <v>264</v>
      </c>
      <c r="D109" s="194" t="s">
        <v>584</v>
      </c>
      <c r="E109" s="197" t="s">
        <v>341</v>
      </c>
      <c r="F109" s="197">
        <v>2</v>
      </c>
      <c r="G109" s="224">
        <v>22.53</v>
      </c>
      <c r="H109" s="289">
        <f t="shared" si="5"/>
        <v>45.06</v>
      </c>
      <c r="I109" s="251">
        <f t="shared" si="3"/>
        <v>25.972584000000001</v>
      </c>
      <c r="J109" s="266">
        <f t="shared" si="4"/>
        <v>51.945168000000002</v>
      </c>
    </row>
    <row r="110" spans="1:10" ht="45" x14ac:dyDescent="0.25">
      <c r="A110" s="223" t="s">
        <v>557</v>
      </c>
      <c r="B110" s="197">
        <v>5104</v>
      </c>
      <c r="C110" s="197" t="s">
        <v>264</v>
      </c>
      <c r="D110" s="194" t="s">
        <v>586</v>
      </c>
      <c r="E110" s="197" t="s">
        <v>341</v>
      </c>
      <c r="F110" s="197">
        <v>1</v>
      </c>
      <c r="G110" s="224">
        <v>69.61</v>
      </c>
      <c r="H110" s="289">
        <f t="shared" si="5"/>
        <v>69.61</v>
      </c>
      <c r="I110" s="251">
        <f t="shared" si="3"/>
        <v>80.246408000000002</v>
      </c>
      <c r="J110" s="266">
        <f t="shared" si="4"/>
        <v>80.246408000000002</v>
      </c>
    </row>
    <row r="111" spans="1:10" x14ac:dyDescent="0.25">
      <c r="A111" s="223" t="s">
        <v>559</v>
      </c>
      <c r="B111" s="197">
        <v>34357</v>
      </c>
      <c r="C111" s="197" t="s">
        <v>264</v>
      </c>
      <c r="D111" s="194" t="s">
        <v>588</v>
      </c>
      <c r="E111" s="197" t="s">
        <v>341</v>
      </c>
      <c r="F111" s="197">
        <v>2</v>
      </c>
      <c r="G111" s="224">
        <v>4.22</v>
      </c>
      <c r="H111" s="289">
        <f t="shared" si="5"/>
        <v>8.44</v>
      </c>
      <c r="I111" s="251">
        <f t="shared" si="3"/>
        <v>4.8648159999999994</v>
      </c>
      <c r="J111" s="266">
        <f t="shared" si="4"/>
        <v>9.7296319999999987</v>
      </c>
    </row>
    <row r="112" spans="1:10" ht="45" x14ac:dyDescent="0.25">
      <c r="A112" s="220" t="s">
        <v>561</v>
      </c>
      <c r="B112" s="197">
        <v>4412</v>
      </c>
      <c r="C112" s="197" t="s">
        <v>264</v>
      </c>
      <c r="D112" s="194" t="s">
        <v>590</v>
      </c>
      <c r="E112" s="197" t="s">
        <v>346</v>
      </c>
      <c r="F112" s="197">
        <v>2</v>
      </c>
      <c r="G112" s="224">
        <v>1.22</v>
      </c>
      <c r="H112" s="289">
        <f t="shared" si="5"/>
        <v>2.44</v>
      </c>
      <c r="I112" s="251">
        <f t="shared" si="3"/>
        <v>1.4064159999999999</v>
      </c>
      <c r="J112" s="266">
        <f t="shared" si="4"/>
        <v>2.8128319999999998</v>
      </c>
    </row>
    <row r="113" spans="1:10" ht="45" x14ac:dyDescent="0.25">
      <c r="A113" s="220" t="s">
        <v>563</v>
      </c>
      <c r="B113" s="197">
        <v>4408</v>
      </c>
      <c r="C113" s="197" t="s">
        <v>264</v>
      </c>
      <c r="D113" s="194" t="s">
        <v>592</v>
      </c>
      <c r="E113" s="197" t="s">
        <v>346</v>
      </c>
      <c r="F113" s="197">
        <v>2</v>
      </c>
      <c r="G113" s="224">
        <v>1.52</v>
      </c>
      <c r="H113" s="289">
        <f t="shared" si="5"/>
        <v>3.04</v>
      </c>
      <c r="I113" s="251">
        <f t="shared" si="3"/>
        <v>1.752256</v>
      </c>
      <c r="J113" s="266">
        <f t="shared" si="4"/>
        <v>3.5045120000000001</v>
      </c>
    </row>
    <row r="114" spans="1:10" ht="30" x14ac:dyDescent="0.25">
      <c r="A114" s="223" t="s">
        <v>565</v>
      </c>
      <c r="B114" s="197">
        <v>38393</v>
      </c>
      <c r="C114" s="197" t="s">
        <v>264</v>
      </c>
      <c r="D114" s="194" t="s">
        <v>594</v>
      </c>
      <c r="E114" s="197" t="s">
        <v>396</v>
      </c>
      <c r="F114" s="197">
        <v>2</v>
      </c>
      <c r="G114" s="224">
        <v>17.55</v>
      </c>
      <c r="H114" s="289">
        <f t="shared" si="5"/>
        <v>35.1</v>
      </c>
      <c r="I114" s="251">
        <f t="shared" si="3"/>
        <v>20.231639999999999</v>
      </c>
      <c r="J114" s="266">
        <f t="shared" si="4"/>
        <v>40.463279999999997</v>
      </c>
    </row>
    <row r="115" spans="1:10" ht="30" x14ac:dyDescent="0.25">
      <c r="A115" s="223" t="s">
        <v>567</v>
      </c>
      <c r="B115" s="197">
        <v>38390</v>
      </c>
      <c r="C115" s="197" t="s">
        <v>264</v>
      </c>
      <c r="D115" s="194" t="s">
        <v>596</v>
      </c>
      <c r="E115" s="197" t="s">
        <v>396</v>
      </c>
      <c r="F115" s="197">
        <v>2</v>
      </c>
      <c r="G115" s="224">
        <v>39.01</v>
      </c>
      <c r="H115" s="289">
        <f t="shared" si="5"/>
        <v>78.02</v>
      </c>
      <c r="I115" s="251">
        <f t="shared" si="3"/>
        <v>44.970727999999994</v>
      </c>
      <c r="J115" s="266">
        <f t="shared" si="4"/>
        <v>89.941455999999988</v>
      </c>
    </row>
    <row r="116" spans="1:10" ht="45" x14ac:dyDescent="0.25">
      <c r="A116" s="220" t="s">
        <v>569</v>
      </c>
      <c r="B116" s="197">
        <v>142</v>
      </c>
      <c r="C116" s="197" t="s">
        <v>264</v>
      </c>
      <c r="D116" s="194" t="s">
        <v>600</v>
      </c>
      <c r="E116" s="197" t="s">
        <v>601</v>
      </c>
      <c r="F116" s="197">
        <v>3</v>
      </c>
      <c r="G116" s="224">
        <v>53.19</v>
      </c>
      <c r="H116" s="289">
        <f t="shared" si="5"/>
        <v>159.57</v>
      </c>
      <c r="I116" s="251">
        <f t="shared" si="3"/>
        <v>61.317431999999997</v>
      </c>
      <c r="J116" s="266">
        <f t="shared" si="4"/>
        <v>183.95229599999999</v>
      </c>
    </row>
    <row r="117" spans="1:10" ht="30" x14ac:dyDescent="0.25">
      <c r="A117" s="220" t="s">
        <v>571</v>
      </c>
      <c r="B117" s="197">
        <v>7317</v>
      </c>
      <c r="C117" s="197" t="s">
        <v>264</v>
      </c>
      <c r="D117" s="194" t="s">
        <v>603</v>
      </c>
      <c r="E117" s="197" t="s">
        <v>341</v>
      </c>
      <c r="F117" s="197">
        <v>1</v>
      </c>
      <c r="G117" s="224">
        <v>49.42</v>
      </c>
      <c r="H117" s="289">
        <f t="shared" si="5"/>
        <v>49.42</v>
      </c>
      <c r="I117" s="251">
        <f t="shared" si="3"/>
        <v>56.971375999999999</v>
      </c>
      <c r="J117" s="266">
        <f t="shared" si="4"/>
        <v>56.971375999999999</v>
      </c>
    </row>
    <row r="118" spans="1:10" ht="30" x14ac:dyDescent="0.25">
      <c r="A118" s="223" t="s">
        <v>573</v>
      </c>
      <c r="B118" s="197">
        <v>6085</v>
      </c>
      <c r="C118" s="197" t="s">
        <v>264</v>
      </c>
      <c r="D118" s="194" t="s">
        <v>605</v>
      </c>
      <c r="E118" s="197" t="s">
        <v>343</v>
      </c>
      <c r="F118" s="197">
        <v>10</v>
      </c>
      <c r="G118" s="224">
        <v>10.56</v>
      </c>
      <c r="H118" s="289">
        <f t="shared" si="5"/>
        <v>105.60000000000001</v>
      </c>
      <c r="I118" s="251">
        <f t="shared" si="3"/>
        <v>12.173568</v>
      </c>
      <c r="J118" s="266">
        <f t="shared" si="4"/>
        <v>121.73568</v>
      </c>
    </row>
    <row r="119" spans="1:10" ht="30" x14ac:dyDescent="0.25">
      <c r="A119" s="223" t="s">
        <v>575</v>
      </c>
      <c r="B119" s="197">
        <v>5318</v>
      </c>
      <c r="C119" s="197" t="s">
        <v>264</v>
      </c>
      <c r="D119" s="194" t="s">
        <v>607</v>
      </c>
      <c r="E119" s="197" t="s">
        <v>343</v>
      </c>
      <c r="F119" s="197">
        <v>2</v>
      </c>
      <c r="G119" s="224">
        <v>31.92</v>
      </c>
      <c r="H119" s="289">
        <f t="shared" si="5"/>
        <v>63.84</v>
      </c>
      <c r="I119" s="251">
        <f t="shared" si="3"/>
        <v>36.797376</v>
      </c>
      <c r="J119" s="266">
        <f t="shared" si="4"/>
        <v>73.594752</v>
      </c>
    </row>
    <row r="120" spans="1:10" ht="45" x14ac:dyDescent="0.25">
      <c r="A120" s="220" t="s">
        <v>577</v>
      </c>
      <c r="B120" s="197">
        <v>6193</v>
      </c>
      <c r="C120" s="197" t="s">
        <v>264</v>
      </c>
      <c r="D120" s="194" t="s">
        <v>609</v>
      </c>
      <c r="E120" s="197" t="s">
        <v>346</v>
      </c>
      <c r="F120" s="197">
        <v>10</v>
      </c>
      <c r="G120" s="224">
        <v>11.3</v>
      </c>
      <c r="H120" s="289">
        <f t="shared" si="5"/>
        <v>113</v>
      </c>
      <c r="I120" s="251">
        <f t="shared" si="3"/>
        <v>13.02664</v>
      </c>
      <c r="J120" s="266">
        <f t="shared" si="4"/>
        <v>130.2664</v>
      </c>
    </row>
    <row r="121" spans="1:10" ht="45" x14ac:dyDescent="0.25">
      <c r="A121" s="220" t="s">
        <v>579</v>
      </c>
      <c r="B121" s="197">
        <v>10928</v>
      </c>
      <c r="C121" s="197" t="s">
        <v>264</v>
      </c>
      <c r="D121" s="194" t="s">
        <v>611</v>
      </c>
      <c r="E121" s="197" t="s">
        <v>399</v>
      </c>
      <c r="F121" s="197">
        <v>2</v>
      </c>
      <c r="G121" s="224">
        <v>14.47</v>
      </c>
      <c r="H121" s="289">
        <f t="shared" si="5"/>
        <v>28.94</v>
      </c>
      <c r="I121" s="251">
        <f t="shared" si="3"/>
        <v>16.681016</v>
      </c>
      <c r="J121" s="266">
        <f t="shared" si="4"/>
        <v>33.362031999999999</v>
      </c>
    </row>
    <row r="122" spans="1:10" ht="30" x14ac:dyDescent="0.25">
      <c r="A122" s="223" t="s">
        <v>581</v>
      </c>
      <c r="B122" s="197">
        <v>7186</v>
      </c>
      <c r="C122" s="197" t="s">
        <v>264</v>
      </c>
      <c r="D122" s="194" t="s">
        <v>613</v>
      </c>
      <c r="E122" s="197" t="s">
        <v>396</v>
      </c>
      <c r="F122" s="197">
        <v>2</v>
      </c>
      <c r="G122" s="224">
        <v>76.06</v>
      </c>
      <c r="H122" s="289">
        <f t="shared" si="5"/>
        <v>152.12</v>
      </c>
      <c r="I122" s="251">
        <f t="shared" si="3"/>
        <v>87.681967999999998</v>
      </c>
      <c r="J122" s="266">
        <f t="shared" si="4"/>
        <v>175.363936</v>
      </c>
    </row>
    <row r="123" spans="1:10" ht="75" x14ac:dyDescent="0.25">
      <c r="A123" s="223" t="s">
        <v>583</v>
      </c>
      <c r="B123" s="197">
        <v>7173</v>
      </c>
      <c r="C123" s="197" t="s">
        <v>264</v>
      </c>
      <c r="D123" s="194" t="s">
        <v>615</v>
      </c>
      <c r="E123" s="197" t="s">
        <v>616</v>
      </c>
      <c r="F123" s="197">
        <v>0.1</v>
      </c>
      <c r="G123" s="224">
        <v>867.5</v>
      </c>
      <c r="H123" s="289">
        <f t="shared" si="5"/>
        <v>86.75</v>
      </c>
      <c r="I123" s="251">
        <f t="shared" si="3"/>
        <v>1000.054</v>
      </c>
      <c r="J123" s="266">
        <f t="shared" si="4"/>
        <v>100.00540000000001</v>
      </c>
    </row>
    <row r="124" spans="1:10" ht="75" x14ac:dyDescent="0.25">
      <c r="A124" s="220" t="s">
        <v>585</v>
      </c>
      <c r="B124" s="197">
        <v>7175</v>
      </c>
      <c r="C124" s="197" t="s">
        <v>264</v>
      </c>
      <c r="D124" s="194" t="s">
        <v>618</v>
      </c>
      <c r="E124" s="197" t="s">
        <v>396</v>
      </c>
      <c r="F124" s="197">
        <v>50</v>
      </c>
      <c r="G124" s="224">
        <v>0.98</v>
      </c>
      <c r="H124" s="289">
        <f t="shared" si="5"/>
        <v>49</v>
      </c>
      <c r="I124" s="251">
        <f t="shared" si="3"/>
        <v>1.1297440000000001</v>
      </c>
      <c r="J124" s="266">
        <f t="shared" si="4"/>
        <v>56.487200000000001</v>
      </c>
    </row>
    <row r="125" spans="1:10" ht="75" x14ac:dyDescent="0.25">
      <c r="A125" s="220" t="s">
        <v>587</v>
      </c>
      <c r="B125" s="197">
        <v>25007</v>
      </c>
      <c r="C125" s="197" t="s">
        <v>264</v>
      </c>
      <c r="D125" s="194" t="s">
        <v>620</v>
      </c>
      <c r="E125" s="197" t="s">
        <v>399</v>
      </c>
      <c r="F125" s="197">
        <v>5</v>
      </c>
      <c r="G125" s="224">
        <v>40.799999999999997</v>
      </c>
      <c r="H125" s="289">
        <f t="shared" si="5"/>
        <v>204</v>
      </c>
      <c r="I125" s="251">
        <f t="shared" si="3"/>
        <v>47.034239999999997</v>
      </c>
      <c r="J125" s="266">
        <f t="shared" si="4"/>
        <v>235.1712</v>
      </c>
    </row>
    <row r="126" spans="1:10" ht="30" x14ac:dyDescent="0.25">
      <c r="A126" s="223" t="s">
        <v>589</v>
      </c>
      <c r="B126" s="197">
        <v>43776</v>
      </c>
      <c r="C126" s="197" t="s">
        <v>264</v>
      </c>
      <c r="D126" s="194" t="s">
        <v>622</v>
      </c>
      <c r="E126" s="197" t="s">
        <v>343</v>
      </c>
      <c r="F126" s="197">
        <v>3</v>
      </c>
      <c r="G126" s="224">
        <v>24.13</v>
      </c>
      <c r="H126" s="289">
        <f t="shared" si="5"/>
        <v>72.39</v>
      </c>
      <c r="I126" s="251">
        <f t="shared" si="3"/>
        <v>27.817063999999998</v>
      </c>
      <c r="J126" s="266">
        <f t="shared" si="4"/>
        <v>83.451191999999992</v>
      </c>
    </row>
    <row r="127" spans="1:10" ht="30" x14ac:dyDescent="0.25">
      <c r="A127" s="223" t="s">
        <v>591</v>
      </c>
      <c r="B127" s="197">
        <v>7350</v>
      </c>
      <c r="C127" s="197" t="s">
        <v>264</v>
      </c>
      <c r="D127" s="194" t="s">
        <v>624</v>
      </c>
      <c r="E127" s="197" t="s">
        <v>343</v>
      </c>
      <c r="F127" s="197">
        <v>3</v>
      </c>
      <c r="G127" s="224">
        <v>39.65</v>
      </c>
      <c r="H127" s="289">
        <f t="shared" si="5"/>
        <v>118.94999999999999</v>
      </c>
      <c r="I127" s="251">
        <f t="shared" si="3"/>
        <v>45.70852</v>
      </c>
      <c r="J127" s="266">
        <f t="shared" si="4"/>
        <v>137.12556000000001</v>
      </c>
    </row>
    <row r="128" spans="1:10" x14ac:dyDescent="0.25">
      <c r="A128" s="220" t="s">
        <v>593</v>
      </c>
      <c r="B128" s="197">
        <v>7348</v>
      </c>
      <c r="C128" s="197" t="s">
        <v>264</v>
      </c>
      <c r="D128" s="194" t="s">
        <v>626</v>
      </c>
      <c r="E128" s="197" t="s">
        <v>343</v>
      </c>
      <c r="F128" s="197">
        <v>3</v>
      </c>
      <c r="G128" s="224">
        <v>18.420000000000002</v>
      </c>
      <c r="H128" s="289">
        <f t="shared" si="5"/>
        <v>55.260000000000005</v>
      </c>
      <c r="I128" s="251">
        <f t="shared" si="3"/>
        <v>21.234576000000001</v>
      </c>
      <c r="J128" s="266">
        <f t="shared" si="4"/>
        <v>63.703727999999998</v>
      </c>
    </row>
    <row r="129" spans="1:10" ht="30" x14ac:dyDescent="0.25">
      <c r="A129" s="220" t="s">
        <v>595</v>
      </c>
      <c r="B129" s="197">
        <v>7356</v>
      </c>
      <c r="C129" s="197" t="s">
        <v>264</v>
      </c>
      <c r="D129" s="194" t="s">
        <v>628</v>
      </c>
      <c r="E129" s="197" t="s">
        <v>343</v>
      </c>
      <c r="F129" s="197">
        <v>3</v>
      </c>
      <c r="G129" s="224">
        <v>27.47</v>
      </c>
      <c r="H129" s="289">
        <f t="shared" si="5"/>
        <v>82.41</v>
      </c>
      <c r="I129" s="251">
        <f t="shared" si="3"/>
        <v>31.667415999999999</v>
      </c>
      <c r="J129" s="266">
        <f t="shared" si="4"/>
        <v>95.002247999999994</v>
      </c>
    </row>
    <row r="130" spans="1:10" ht="30" x14ac:dyDescent="0.25">
      <c r="A130" s="223" t="s">
        <v>597</v>
      </c>
      <c r="B130" s="197">
        <v>43624</v>
      </c>
      <c r="C130" s="197" t="s">
        <v>264</v>
      </c>
      <c r="D130" s="194" t="s">
        <v>630</v>
      </c>
      <c r="E130" s="197" t="s">
        <v>343</v>
      </c>
      <c r="F130" s="197">
        <v>3</v>
      </c>
      <c r="G130" s="224">
        <v>33.479999999999997</v>
      </c>
      <c r="H130" s="289">
        <f t="shared" si="5"/>
        <v>100.44</v>
      </c>
      <c r="I130" s="251">
        <f t="shared" si="3"/>
        <v>38.595743999999996</v>
      </c>
      <c r="J130" s="266">
        <f t="shared" si="4"/>
        <v>115.78723199999999</v>
      </c>
    </row>
    <row r="131" spans="1:10" ht="45" x14ac:dyDescent="0.25">
      <c r="A131" s="223" t="s">
        <v>599</v>
      </c>
      <c r="B131" s="197">
        <v>7319</v>
      </c>
      <c r="C131" s="197" t="s">
        <v>264</v>
      </c>
      <c r="D131" s="194" t="s">
        <v>632</v>
      </c>
      <c r="E131" s="197" t="s">
        <v>343</v>
      </c>
      <c r="F131" s="197">
        <v>2</v>
      </c>
      <c r="G131" s="224">
        <v>14.94</v>
      </c>
      <c r="H131" s="289">
        <f t="shared" si="5"/>
        <v>29.88</v>
      </c>
      <c r="I131" s="251">
        <f t="shared" si="3"/>
        <v>17.222832</v>
      </c>
      <c r="J131" s="266">
        <f t="shared" si="4"/>
        <v>34.445664000000001</v>
      </c>
    </row>
    <row r="132" spans="1:10" ht="30" x14ac:dyDescent="0.25">
      <c r="A132" s="220" t="s">
        <v>602</v>
      </c>
      <c r="B132" s="197">
        <v>7311</v>
      </c>
      <c r="C132" s="197" t="s">
        <v>264</v>
      </c>
      <c r="D132" s="194" t="s">
        <v>636</v>
      </c>
      <c r="E132" s="197" t="s">
        <v>343</v>
      </c>
      <c r="F132" s="197">
        <v>6</v>
      </c>
      <c r="G132" s="224">
        <v>35.81</v>
      </c>
      <c r="H132" s="289">
        <f t="shared" si="5"/>
        <v>214.86</v>
      </c>
      <c r="I132" s="251">
        <f t="shared" si="3"/>
        <v>41.281768</v>
      </c>
      <c r="J132" s="266">
        <f t="shared" si="4"/>
        <v>247.690608</v>
      </c>
    </row>
    <row r="133" spans="1:10" ht="30" x14ac:dyDescent="0.25">
      <c r="A133" s="220" t="s">
        <v>604</v>
      </c>
      <c r="B133" s="197">
        <v>43649</v>
      </c>
      <c r="C133" s="197" t="s">
        <v>264</v>
      </c>
      <c r="D133" s="194" t="s">
        <v>638</v>
      </c>
      <c r="E133" s="197" t="s">
        <v>343</v>
      </c>
      <c r="F133" s="197">
        <v>6</v>
      </c>
      <c r="G133" s="224">
        <v>36.99</v>
      </c>
      <c r="H133" s="289">
        <f t="shared" si="5"/>
        <v>221.94</v>
      </c>
      <c r="I133" s="251">
        <f t="shared" si="3"/>
        <v>42.642071999999999</v>
      </c>
      <c r="J133" s="266">
        <f t="shared" si="4"/>
        <v>255.85243199999999</v>
      </c>
    </row>
    <row r="134" spans="1:10" ht="30" x14ac:dyDescent="0.25">
      <c r="A134" s="223" t="s">
        <v>606</v>
      </c>
      <c r="B134" s="197">
        <v>43650</v>
      </c>
      <c r="C134" s="197" t="s">
        <v>264</v>
      </c>
      <c r="D134" s="194" t="s">
        <v>640</v>
      </c>
      <c r="E134" s="197" t="s">
        <v>343</v>
      </c>
      <c r="F134" s="197">
        <v>6</v>
      </c>
      <c r="G134" s="224">
        <v>36.99</v>
      </c>
      <c r="H134" s="289">
        <f t="shared" si="5"/>
        <v>221.94</v>
      </c>
      <c r="I134" s="251">
        <f t="shared" ref="I134:I142" si="6">(G134+G134*$G$435)*(100%-$J$3)</f>
        <v>42.642071999999999</v>
      </c>
      <c r="J134" s="266">
        <f t="shared" ref="J134:J142" si="7">I134*F134</f>
        <v>255.85243199999999</v>
      </c>
    </row>
    <row r="135" spans="1:10" ht="30" x14ac:dyDescent="0.25">
      <c r="A135" s="223" t="s">
        <v>608</v>
      </c>
      <c r="B135" s="197">
        <v>7292</v>
      </c>
      <c r="C135" s="197" t="s">
        <v>264</v>
      </c>
      <c r="D135" s="194" t="s">
        <v>642</v>
      </c>
      <c r="E135" s="197" t="s">
        <v>343</v>
      </c>
      <c r="F135" s="197">
        <v>6</v>
      </c>
      <c r="G135" s="224">
        <v>34.67</v>
      </c>
      <c r="H135" s="289">
        <f t="shared" si="5"/>
        <v>208.02</v>
      </c>
      <c r="I135" s="251">
        <f t="shared" si="6"/>
        <v>39.967576000000001</v>
      </c>
      <c r="J135" s="266">
        <f t="shared" si="7"/>
        <v>239.80545599999999</v>
      </c>
    </row>
    <row r="136" spans="1:10" ht="30" x14ac:dyDescent="0.25">
      <c r="A136" s="220" t="s">
        <v>610</v>
      </c>
      <c r="B136" s="197">
        <v>7288</v>
      </c>
      <c r="C136" s="197" t="s">
        <v>264</v>
      </c>
      <c r="D136" s="194" t="s">
        <v>644</v>
      </c>
      <c r="E136" s="197" t="s">
        <v>343</v>
      </c>
      <c r="F136" s="197">
        <v>6</v>
      </c>
      <c r="G136" s="224">
        <v>35.14</v>
      </c>
      <c r="H136" s="289">
        <f t="shared" si="5"/>
        <v>210.84</v>
      </c>
      <c r="I136" s="251">
        <f t="shared" si="6"/>
        <v>40.509391999999998</v>
      </c>
      <c r="J136" s="266">
        <f t="shared" si="7"/>
        <v>243.056352</v>
      </c>
    </row>
    <row r="137" spans="1:10" ht="30" x14ac:dyDescent="0.25">
      <c r="A137" s="220" t="s">
        <v>612</v>
      </c>
      <c r="B137" s="197">
        <v>10475</v>
      </c>
      <c r="C137" s="197" t="s">
        <v>264</v>
      </c>
      <c r="D137" s="194" t="s">
        <v>646</v>
      </c>
      <c r="E137" s="197" t="s">
        <v>343</v>
      </c>
      <c r="F137" s="197">
        <v>6</v>
      </c>
      <c r="G137" s="224">
        <v>35.01</v>
      </c>
      <c r="H137" s="289">
        <f t="shared" si="5"/>
        <v>210.06</v>
      </c>
      <c r="I137" s="251">
        <f t="shared" si="6"/>
        <v>40.359527999999997</v>
      </c>
      <c r="J137" s="266">
        <f t="shared" si="7"/>
        <v>242.15716799999998</v>
      </c>
    </row>
    <row r="138" spans="1:10" ht="45" x14ac:dyDescent="0.25">
      <c r="A138" s="223" t="s">
        <v>614</v>
      </c>
      <c r="B138" s="225">
        <v>10478</v>
      </c>
      <c r="C138" s="197" t="s">
        <v>264</v>
      </c>
      <c r="D138" s="194" t="s">
        <v>648</v>
      </c>
      <c r="E138" s="197" t="s">
        <v>343</v>
      </c>
      <c r="F138" s="197">
        <v>6</v>
      </c>
      <c r="G138" s="224">
        <v>41.69</v>
      </c>
      <c r="H138" s="289">
        <f t="shared" si="5"/>
        <v>250.14</v>
      </c>
      <c r="I138" s="251">
        <f t="shared" si="6"/>
        <v>48.060231999999999</v>
      </c>
      <c r="J138" s="266">
        <f t="shared" si="7"/>
        <v>288.36139200000002</v>
      </c>
    </row>
    <row r="139" spans="1:10" ht="30" x14ac:dyDescent="0.25">
      <c r="A139" s="223" t="s">
        <v>617</v>
      </c>
      <c r="B139" s="197">
        <v>10499</v>
      </c>
      <c r="C139" s="197" t="s">
        <v>264</v>
      </c>
      <c r="D139" s="194" t="s">
        <v>650</v>
      </c>
      <c r="E139" s="197" t="s">
        <v>399</v>
      </c>
      <c r="F139" s="197">
        <v>0.5</v>
      </c>
      <c r="G139" s="224">
        <v>158.33000000000001</v>
      </c>
      <c r="H139" s="289">
        <f t="shared" si="5"/>
        <v>79.165000000000006</v>
      </c>
      <c r="I139" s="251">
        <f t="shared" si="6"/>
        <v>182.52282400000001</v>
      </c>
      <c r="J139" s="266">
        <f t="shared" si="7"/>
        <v>91.261412000000007</v>
      </c>
    </row>
    <row r="140" spans="1:10" ht="30" x14ac:dyDescent="0.25">
      <c r="A140" s="220" t="s">
        <v>619</v>
      </c>
      <c r="B140" s="197">
        <v>10505</v>
      </c>
      <c r="C140" s="197" t="s">
        <v>264</v>
      </c>
      <c r="D140" s="194" t="s">
        <v>652</v>
      </c>
      <c r="E140" s="197" t="s">
        <v>399</v>
      </c>
      <c r="F140" s="197">
        <v>0.5</v>
      </c>
      <c r="G140" s="224">
        <v>229.13</v>
      </c>
      <c r="H140" s="289">
        <f t="shared" si="5"/>
        <v>114.565</v>
      </c>
      <c r="I140" s="251">
        <f t="shared" si="6"/>
        <v>264.14106399999997</v>
      </c>
      <c r="J140" s="266">
        <f t="shared" si="7"/>
        <v>132.07053199999999</v>
      </c>
    </row>
    <row r="141" spans="1:10" ht="30" x14ac:dyDescent="0.25">
      <c r="A141" s="220" t="s">
        <v>621</v>
      </c>
      <c r="B141" s="197">
        <v>10503</v>
      </c>
      <c r="C141" s="197" t="s">
        <v>264</v>
      </c>
      <c r="D141" s="194" t="s">
        <v>654</v>
      </c>
      <c r="E141" s="197" t="s">
        <v>399</v>
      </c>
      <c r="F141" s="197">
        <v>0.5</v>
      </c>
      <c r="G141" s="224">
        <v>373.54</v>
      </c>
      <c r="H141" s="289">
        <f t="shared" ref="H141:H142" si="8">F141*G141</f>
        <v>186.77</v>
      </c>
      <c r="I141" s="251">
        <f t="shared" si="6"/>
        <v>430.61691200000001</v>
      </c>
      <c r="J141" s="266">
        <f t="shared" si="7"/>
        <v>215.30845600000001</v>
      </c>
    </row>
    <row r="142" spans="1:10" ht="30.75" thickBot="1" x14ac:dyDescent="0.3">
      <c r="A142" s="223" t="s">
        <v>623</v>
      </c>
      <c r="B142" s="197">
        <v>10506</v>
      </c>
      <c r="C142" s="197" t="s">
        <v>264</v>
      </c>
      <c r="D142" s="194" t="s">
        <v>656</v>
      </c>
      <c r="E142" s="197" t="s">
        <v>399</v>
      </c>
      <c r="F142" s="197">
        <v>0.5</v>
      </c>
      <c r="G142" s="224">
        <v>299.11</v>
      </c>
      <c r="H142" s="289">
        <f t="shared" si="8"/>
        <v>149.55500000000001</v>
      </c>
      <c r="I142" s="263">
        <f t="shared" si="6"/>
        <v>344.814008</v>
      </c>
      <c r="J142" s="266">
        <f t="shared" si="7"/>
        <v>172.407004</v>
      </c>
    </row>
    <row r="143" spans="1:10" ht="15.75" thickBot="1" x14ac:dyDescent="0.3">
      <c r="A143" s="586" t="s">
        <v>657</v>
      </c>
      <c r="B143" s="587"/>
      <c r="C143" s="587"/>
      <c r="D143" s="587"/>
      <c r="E143" s="587"/>
      <c r="F143" s="587"/>
      <c r="G143" s="587"/>
      <c r="H143" s="290">
        <f>SUM(H5:H142)</f>
        <v>14619.155000000012</v>
      </c>
      <c r="I143" s="297" t="s">
        <v>1504</v>
      </c>
      <c r="J143" s="298">
        <f>SUM(J5:J142)</f>
        <v>16852.961884</v>
      </c>
    </row>
    <row r="144" spans="1:10" ht="15.75" thickBot="1" x14ac:dyDescent="0.3">
      <c r="A144" s="226"/>
      <c r="B144" s="226"/>
      <c r="C144" s="226"/>
      <c r="D144" s="198"/>
      <c r="E144" s="226"/>
      <c r="F144" s="226"/>
      <c r="G144" s="227"/>
      <c r="H144" s="227"/>
    </row>
    <row r="145" spans="1:10" ht="15" customHeight="1" thickBot="1" x14ac:dyDescent="0.3">
      <c r="A145" s="583" t="s">
        <v>658</v>
      </c>
      <c r="B145" s="584"/>
      <c r="C145" s="584"/>
      <c r="D145" s="584"/>
      <c r="E145" s="584"/>
      <c r="F145" s="584"/>
      <c r="G145" s="584"/>
      <c r="H145" s="584"/>
      <c r="I145" s="584"/>
      <c r="J145" s="585"/>
    </row>
    <row r="146" spans="1:10" ht="45.75" thickBot="1" x14ac:dyDescent="0.3">
      <c r="A146" s="228" t="s">
        <v>29</v>
      </c>
      <c r="B146" s="229" t="s">
        <v>335</v>
      </c>
      <c r="C146" s="229" t="s">
        <v>255</v>
      </c>
      <c r="D146" s="202" t="s">
        <v>336</v>
      </c>
      <c r="E146" s="229" t="s">
        <v>38</v>
      </c>
      <c r="F146" s="229" t="s">
        <v>337</v>
      </c>
      <c r="G146" s="230" t="s">
        <v>338</v>
      </c>
      <c r="H146" s="291" t="s">
        <v>339</v>
      </c>
      <c r="I146" s="294" t="s">
        <v>1505</v>
      </c>
      <c r="J146" s="295" t="s">
        <v>1506</v>
      </c>
    </row>
    <row r="147" spans="1:10" ht="45" x14ac:dyDescent="0.25">
      <c r="A147" s="223" t="s">
        <v>10</v>
      </c>
      <c r="B147" s="232">
        <v>111</v>
      </c>
      <c r="C147" s="197" t="s">
        <v>264</v>
      </c>
      <c r="D147" s="194" t="s">
        <v>665</v>
      </c>
      <c r="E147" s="233" t="s">
        <v>396</v>
      </c>
      <c r="F147" s="232">
        <v>2</v>
      </c>
      <c r="G147" s="234">
        <v>7.7</v>
      </c>
      <c r="H147" s="289">
        <f t="shared" ref="H147:H212" si="9">F147*G147</f>
        <v>15.4</v>
      </c>
      <c r="I147" s="263">
        <f>(G147+G147*$G$435)*(100%-$J$3)</f>
        <v>8.8765599999999996</v>
      </c>
      <c r="J147" s="299">
        <f t="shared" ref="J147:J210" si="10">I147*F147</f>
        <v>17.753119999999999</v>
      </c>
    </row>
    <row r="148" spans="1:10" ht="45" x14ac:dyDescent="0.25">
      <c r="A148" s="223" t="s">
        <v>11</v>
      </c>
      <c r="B148" s="232">
        <v>112</v>
      </c>
      <c r="C148" s="197" t="s">
        <v>264</v>
      </c>
      <c r="D148" s="194" t="s">
        <v>667</v>
      </c>
      <c r="E148" s="233" t="s">
        <v>396</v>
      </c>
      <c r="F148" s="232">
        <v>1</v>
      </c>
      <c r="G148" s="234">
        <v>4.08</v>
      </c>
      <c r="H148" s="289">
        <f t="shared" si="9"/>
        <v>4.08</v>
      </c>
      <c r="I148" s="263">
        <f>(G148+G148*$G$435)*(100%-$J$3)</f>
        <v>4.703424</v>
      </c>
      <c r="J148" s="299">
        <f t="shared" si="10"/>
        <v>4.703424</v>
      </c>
    </row>
    <row r="149" spans="1:10" ht="45" x14ac:dyDescent="0.25">
      <c r="A149" s="223" t="s">
        <v>14</v>
      </c>
      <c r="B149" s="232">
        <v>95</v>
      </c>
      <c r="C149" s="197" t="s">
        <v>264</v>
      </c>
      <c r="D149" s="194" t="s">
        <v>669</v>
      </c>
      <c r="E149" s="233" t="s">
        <v>396</v>
      </c>
      <c r="F149" s="232">
        <v>2</v>
      </c>
      <c r="G149" s="234">
        <v>10.36</v>
      </c>
      <c r="H149" s="289">
        <f t="shared" si="9"/>
        <v>20.72</v>
      </c>
      <c r="I149" s="263">
        <f t="shared" ref="I149:I212" si="11">(G149+G149*$G$435)*(100%-$J$3)</f>
        <v>11.943007999999999</v>
      </c>
      <c r="J149" s="299">
        <f t="shared" si="10"/>
        <v>23.886015999999998</v>
      </c>
    </row>
    <row r="150" spans="1:10" ht="45" x14ac:dyDescent="0.25">
      <c r="A150" s="223" t="s">
        <v>662</v>
      </c>
      <c r="B150" s="232">
        <v>96</v>
      </c>
      <c r="C150" s="197" t="s">
        <v>264</v>
      </c>
      <c r="D150" s="194" t="s">
        <v>671</v>
      </c>
      <c r="E150" s="233" t="s">
        <v>396</v>
      </c>
      <c r="F150" s="232">
        <v>1</v>
      </c>
      <c r="G150" s="234">
        <v>11.27</v>
      </c>
      <c r="H150" s="289">
        <f t="shared" si="9"/>
        <v>11.27</v>
      </c>
      <c r="I150" s="263">
        <f t="shared" si="11"/>
        <v>12.992056</v>
      </c>
      <c r="J150" s="299">
        <f t="shared" si="10"/>
        <v>12.992056</v>
      </c>
    </row>
    <row r="151" spans="1:10" ht="45" x14ac:dyDescent="0.25">
      <c r="A151" s="223" t="s">
        <v>664</v>
      </c>
      <c r="B151" s="232">
        <v>97</v>
      </c>
      <c r="C151" s="197" t="s">
        <v>264</v>
      </c>
      <c r="D151" s="194" t="s">
        <v>673</v>
      </c>
      <c r="E151" s="233" t="s">
        <v>396</v>
      </c>
      <c r="F151" s="232">
        <v>1</v>
      </c>
      <c r="G151" s="234">
        <v>16.96</v>
      </c>
      <c r="H151" s="289">
        <f t="shared" si="9"/>
        <v>16.96</v>
      </c>
      <c r="I151" s="263">
        <f t="shared" si="11"/>
        <v>19.551487999999999</v>
      </c>
      <c r="J151" s="299">
        <f t="shared" si="10"/>
        <v>19.551487999999999</v>
      </c>
    </row>
    <row r="152" spans="1:10" ht="45" x14ac:dyDescent="0.25">
      <c r="A152" s="223" t="s">
        <v>666</v>
      </c>
      <c r="B152" s="232">
        <v>98</v>
      </c>
      <c r="C152" s="197" t="s">
        <v>264</v>
      </c>
      <c r="D152" s="194" t="s">
        <v>675</v>
      </c>
      <c r="E152" s="233" t="s">
        <v>396</v>
      </c>
      <c r="F152" s="232">
        <v>1</v>
      </c>
      <c r="G152" s="234">
        <v>25.39</v>
      </c>
      <c r="H152" s="289">
        <f t="shared" si="9"/>
        <v>25.39</v>
      </c>
      <c r="I152" s="263">
        <f t="shared" si="11"/>
        <v>29.269591999999999</v>
      </c>
      <c r="J152" s="299">
        <f t="shared" si="10"/>
        <v>29.269591999999999</v>
      </c>
    </row>
    <row r="153" spans="1:10" ht="45" x14ac:dyDescent="0.25">
      <c r="A153" s="223" t="s">
        <v>668</v>
      </c>
      <c r="B153" s="232">
        <v>99</v>
      </c>
      <c r="C153" s="197" t="s">
        <v>264</v>
      </c>
      <c r="D153" s="194" t="s">
        <v>677</v>
      </c>
      <c r="E153" s="233" t="s">
        <v>396</v>
      </c>
      <c r="F153" s="232">
        <v>1</v>
      </c>
      <c r="G153" s="234">
        <v>23.99</v>
      </c>
      <c r="H153" s="289">
        <f t="shared" si="9"/>
        <v>23.99</v>
      </c>
      <c r="I153" s="263">
        <f t="shared" si="11"/>
        <v>27.655671999999999</v>
      </c>
      <c r="J153" s="299">
        <f t="shared" si="10"/>
        <v>27.655671999999999</v>
      </c>
    </row>
    <row r="154" spans="1:10" ht="45" x14ac:dyDescent="0.25">
      <c r="A154" s="223" t="s">
        <v>670</v>
      </c>
      <c r="B154" s="232">
        <v>60</v>
      </c>
      <c r="C154" s="197" t="s">
        <v>264</v>
      </c>
      <c r="D154" s="194" t="s">
        <v>679</v>
      </c>
      <c r="E154" s="233" t="s">
        <v>396</v>
      </c>
      <c r="F154" s="232">
        <v>1</v>
      </c>
      <c r="G154" s="234">
        <v>5.41</v>
      </c>
      <c r="H154" s="289">
        <f t="shared" si="9"/>
        <v>5.41</v>
      </c>
      <c r="I154" s="263">
        <f t="shared" si="11"/>
        <v>6.2366479999999997</v>
      </c>
      <c r="J154" s="299">
        <f t="shared" si="10"/>
        <v>6.2366479999999997</v>
      </c>
    </row>
    <row r="155" spans="1:10" x14ac:dyDescent="0.25">
      <c r="A155" s="223" t="s">
        <v>672</v>
      </c>
      <c r="B155" s="232">
        <v>21114</v>
      </c>
      <c r="C155" s="197" t="s">
        <v>264</v>
      </c>
      <c r="D155" s="194" t="s">
        <v>681</v>
      </c>
      <c r="E155" s="233" t="s">
        <v>396</v>
      </c>
      <c r="F155" s="232">
        <v>1</v>
      </c>
      <c r="G155" s="234">
        <v>34.520000000000003</v>
      </c>
      <c r="H155" s="289">
        <f t="shared" si="9"/>
        <v>34.520000000000003</v>
      </c>
      <c r="I155" s="263">
        <f t="shared" si="11"/>
        <v>39.794656000000003</v>
      </c>
      <c r="J155" s="299">
        <f t="shared" si="10"/>
        <v>39.794656000000003</v>
      </c>
    </row>
    <row r="156" spans="1:10" ht="30" x14ac:dyDescent="0.25">
      <c r="A156" s="223" t="s">
        <v>674</v>
      </c>
      <c r="B156" s="232">
        <v>119</v>
      </c>
      <c r="C156" s="197" t="s">
        <v>264</v>
      </c>
      <c r="D156" s="194" t="s">
        <v>683</v>
      </c>
      <c r="E156" s="233" t="s">
        <v>396</v>
      </c>
      <c r="F156" s="232">
        <v>5</v>
      </c>
      <c r="G156" s="234">
        <v>8.75</v>
      </c>
      <c r="H156" s="289">
        <f t="shared" si="9"/>
        <v>43.75</v>
      </c>
      <c r="I156" s="263">
        <f t="shared" si="11"/>
        <v>10.087</v>
      </c>
      <c r="J156" s="299">
        <f t="shared" si="10"/>
        <v>50.435000000000002</v>
      </c>
    </row>
    <row r="157" spans="1:10" ht="30" x14ac:dyDescent="0.25">
      <c r="A157" s="223" t="s">
        <v>676</v>
      </c>
      <c r="B157" s="232">
        <v>20080</v>
      </c>
      <c r="C157" s="197" t="s">
        <v>264</v>
      </c>
      <c r="D157" s="194" t="s">
        <v>690</v>
      </c>
      <c r="E157" s="233" t="s">
        <v>396</v>
      </c>
      <c r="F157" s="232">
        <v>2</v>
      </c>
      <c r="G157" s="234">
        <v>21.97</v>
      </c>
      <c r="H157" s="289">
        <f t="shared" si="9"/>
        <v>43.94</v>
      </c>
      <c r="I157" s="263">
        <f t="shared" si="11"/>
        <v>25.327016</v>
      </c>
      <c r="J157" s="299">
        <f t="shared" si="10"/>
        <v>50.654032000000001</v>
      </c>
    </row>
    <row r="158" spans="1:10" ht="30" x14ac:dyDescent="0.25">
      <c r="A158" s="223" t="s">
        <v>678</v>
      </c>
      <c r="B158" s="232">
        <v>122</v>
      </c>
      <c r="C158" s="197" t="s">
        <v>264</v>
      </c>
      <c r="D158" s="194" t="s">
        <v>692</v>
      </c>
      <c r="E158" s="233" t="s">
        <v>396</v>
      </c>
      <c r="F158" s="232">
        <v>2</v>
      </c>
      <c r="G158" s="234">
        <v>67.319999999999993</v>
      </c>
      <c r="H158" s="289">
        <f t="shared" si="9"/>
        <v>134.63999999999999</v>
      </c>
      <c r="I158" s="263">
        <f t="shared" si="11"/>
        <v>77.606495999999993</v>
      </c>
      <c r="J158" s="299">
        <f t="shared" si="10"/>
        <v>155.21299199999999</v>
      </c>
    </row>
    <row r="159" spans="1:10" ht="30" x14ac:dyDescent="0.25">
      <c r="A159" s="223" t="s">
        <v>680</v>
      </c>
      <c r="B159" s="232">
        <v>377</v>
      </c>
      <c r="C159" s="197" t="s">
        <v>264</v>
      </c>
      <c r="D159" s="194" t="s">
        <v>694</v>
      </c>
      <c r="E159" s="233" t="s">
        <v>396</v>
      </c>
      <c r="F159" s="232">
        <v>2</v>
      </c>
      <c r="G159" s="234">
        <v>41.95</v>
      </c>
      <c r="H159" s="289">
        <f t="shared" si="9"/>
        <v>83.9</v>
      </c>
      <c r="I159" s="263">
        <f t="shared" si="11"/>
        <v>48.359960000000001</v>
      </c>
      <c r="J159" s="299">
        <f t="shared" si="10"/>
        <v>96.719920000000002</v>
      </c>
    </row>
    <row r="160" spans="1:10" ht="30" x14ac:dyDescent="0.25">
      <c r="A160" s="223" t="s">
        <v>682</v>
      </c>
      <c r="B160" s="232">
        <v>7588</v>
      </c>
      <c r="C160" s="197" t="s">
        <v>264</v>
      </c>
      <c r="D160" s="194" t="s">
        <v>696</v>
      </c>
      <c r="E160" s="233" t="s">
        <v>396</v>
      </c>
      <c r="F160" s="232">
        <v>1</v>
      </c>
      <c r="G160" s="234">
        <v>45.27</v>
      </c>
      <c r="H160" s="289">
        <f t="shared" si="9"/>
        <v>45.27</v>
      </c>
      <c r="I160" s="263">
        <f t="shared" si="11"/>
        <v>52.187256000000005</v>
      </c>
      <c r="J160" s="299">
        <f t="shared" si="10"/>
        <v>52.187256000000005</v>
      </c>
    </row>
    <row r="161" spans="1:10" ht="30" x14ac:dyDescent="0.25">
      <c r="A161" s="223" t="s">
        <v>684</v>
      </c>
      <c r="B161" s="232">
        <v>11685</v>
      </c>
      <c r="C161" s="197" t="s">
        <v>264</v>
      </c>
      <c r="D161" s="194" t="s">
        <v>698</v>
      </c>
      <c r="E161" s="233" t="s">
        <v>396</v>
      </c>
      <c r="F161" s="232">
        <v>1</v>
      </c>
      <c r="G161" s="234">
        <v>29.88</v>
      </c>
      <c r="H161" s="289">
        <f t="shared" si="9"/>
        <v>29.88</v>
      </c>
      <c r="I161" s="263">
        <f t="shared" si="11"/>
        <v>34.445664000000001</v>
      </c>
      <c r="J161" s="299">
        <f t="shared" si="10"/>
        <v>34.445664000000001</v>
      </c>
    </row>
    <row r="162" spans="1:10" ht="30" x14ac:dyDescent="0.25">
      <c r="A162" s="223" t="s">
        <v>685</v>
      </c>
      <c r="B162" s="232">
        <v>5103</v>
      </c>
      <c r="C162" s="197" t="s">
        <v>264</v>
      </c>
      <c r="D162" s="194" t="s">
        <v>700</v>
      </c>
      <c r="E162" s="233" t="s">
        <v>396</v>
      </c>
      <c r="F162" s="232">
        <v>1</v>
      </c>
      <c r="G162" s="234">
        <v>20.309999999999999</v>
      </c>
      <c r="H162" s="289">
        <f t="shared" si="9"/>
        <v>20.309999999999999</v>
      </c>
      <c r="I162" s="263">
        <f t="shared" si="11"/>
        <v>23.413367999999998</v>
      </c>
      <c r="J162" s="299">
        <f t="shared" si="10"/>
        <v>23.413367999999998</v>
      </c>
    </row>
    <row r="163" spans="1:10" ht="45" x14ac:dyDescent="0.25">
      <c r="A163" s="223" t="s">
        <v>687</v>
      </c>
      <c r="B163" s="232">
        <v>11679</v>
      </c>
      <c r="C163" s="197" t="s">
        <v>264</v>
      </c>
      <c r="D163" s="194" t="s">
        <v>712</v>
      </c>
      <c r="E163" s="233" t="s">
        <v>396</v>
      </c>
      <c r="F163" s="232">
        <v>1</v>
      </c>
      <c r="G163" s="234">
        <v>20.28</v>
      </c>
      <c r="H163" s="289">
        <f t="shared" si="9"/>
        <v>20.28</v>
      </c>
      <c r="I163" s="263">
        <f t="shared" si="11"/>
        <v>23.378784000000003</v>
      </c>
      <c r="J163" s="299">
        <f t="shared" si="10"/>
        <v>23.378784000000003</v>
      </c>
    </row>
    <row r="164" spans="1:10" ht="45" x14ac:dyDescent="0.25">
      <c r="A164" s="223" t="s">
        <v>731</v>
      </c>
      <c r="B164" s="232">
        <v>1744</v>
      </c>
      <c r="C164" s="197" t="s">
        <v>264</v>
      </c>
      <c r="D164" s="194" t="s">
        <v>732</v>
      </c>
      <c r="E164" s="233" t="s">
        <v>396</v>
      </c>
      <c r="F164" s="232">
        <v>1</v>
      </c>
      <c r="G164" s="234">
        <v>138.02000000000001</v>
      </c>
      <c r="H164" s="289">
        <f t="shared" si="9"/>
        <v>138.02000000000001</v>
      </c>
      <c r="I164" s="263">
        <f t="shared" si="11"/>
        <v>159.10945600000002</v>
      </c>
      <c r="J164" s="299">
        <f t="shared" si="10"/>
        <v>159.10945600000002</v>
      </c>
    </row>
    <row r="165" spans="1:10" ht="45" x14ac:dyDescent="0.25">
      <c r="A165" s="223" t="s">
        <v>733</v>
      </c>
      <c r="B165" s="232">
        <v>1743</v>
      </c>
      <c r="C165" s="197" t="s">
        <v>264</v>
      </c>
      <c r="D165" s="194" t="s">
        <v>734</v>
      </c>
      <c r="E165" s="233" t="s">
        <v>396</v>
      </c>
      <c r="F165" s="232">
        <v>1</v>
      </c>
      <c r="G165" s="234">
        <v>181.24</v>
      </c>
      <c r="H165" s="289">
        <f t="shared" si="9"/>
        <v>181.24</v>
      </c>
      <c r="I165" s="263">
        <f t="shared" si="11"/>
        <v>208.93347199999999</v>
      </c>
      <c r="J165" s="299">
        <f t="shared" si="10"/>
        <v>208.93347199999999</v>
      </c>
    </row>
    <row r="166" spans="1:10" ht="45" x14ac:dyDescent="0.25">
      <c r="A166" s="223" t="s">
        <v>689</v>
      </c>
      <c r="B166" s="232">
        <v>1926</v>
      </c>
      <c r="C166" s="197" t="s">
        <v>264</v>
      </c>
      <c r="D166" s="194" t="s">
        <v>738</v>
      </c>
      <c r="E166" s="233" t="s">
        <v>396</v>
      </c>
      <c r="F166" s="232">
        <v>1</v>
      </c>
      <c r="G166" s="234">
        <v>2</v>
      </c>
      <c r="H166" s="289">
        <f t="shared" si="9"/>
        <v>2</v>
      </c>
      <c r="I166" s="263">
        <f t="shared" si="11"/>
        <v>2.3056000000000001</v>
      </c>
      <c r="J166" s="299">
        <f t="shared" si="10"/>
        <v>2.3056000000000001</v>
      </c>
    </row>
    <row r="167" spans="1:10" ht="45" x14ac:dyDescent="0.25">
      <c r="A167" s="223" t="s">
        <v>691</v>
      </c>
      <c r="B167" s="232">
        <v>1927</v>
      </c>
      <c r="C167" s="197" t="s">
        <v>264</v>
      </c>
      <c r="D167" s="194" t="s">
        <v>740</v>
      </c>
      <c r="E167" s="233" t="s">
        <v>396</v>
      </c>
      <c r="F167" s="232">
        <v>1</v>
      </c>
      <c r="G167" s="234">
        <v>2.2400000000000002</v>
      </c>
      <c r="H167" s="289">
        <f t="shared" si="9"/>
        <v>2.2400000000000002</v>
      </c>
      <c r="I167" s="263">
        <f t="shared" si="11"/>
        <v>2.5822720000000001</v>
      </c>
      <c r="J167" s="299">
        <f t="shared" si="10"/>
        <v>2.5822720000000001</v>
      </c>
    </row>
    <row r="168" spans="1:10" ht="45" x14ac:dyDescent="0.25">
      <c r="A168" s="223" t="s">
        <v>693</v>
      </c>
      <c r="B168" s="232">
        <v>1923</v>
      </c>
      <c r="C168" s="197" t="s">
        <v>264</v>
      </c>
      <c r="D168" s="194" t="s">
        <v>742</v>
      </c>
      <c r="E168" s="233" t="s">
        <v>396</v>
      </c>
      <c r="F168" s="232">
        <v>1</v>
      </c>
      <c r="G168" s="234">
        <v>4.09</v>
      </c>
      <c r="H168" s="289">
        <f t="shared" si="9"/>
        <v>4.09</v>
      </c>
      <c r="I168" s="263">
        <f t="shared" si="11"/>
        <v>4.7149520000000003</v>
      </c>
      <c r="J168" s="299">
        <f t="shared" si="10"/>
        <v>4.7149520000000003</v>
      </c>
    </row>
    <row r="169" spans="1:10" ht="45" x14ac:dyDescent="0.25">
      <c r="A169" s="223" t="s">
        <v>695</v>
      </c>
      <c r="B169" s="232">
        <v>1929</v>
      </c>
      <c r="C169" s="197" t="s">
        <v>264</v>
      </c>
      <c r="D169" s="194" t="s">
        <v>744</v>
      </c>
      <c r="E169" s="233" t="s">
        <v>396</v>
      </c>
      <c r="F169" s="232">
        <v>1</v>
      </c>
      <c r="G169" s="234">
        <v>4.96</v>
      </c>
      <c r="H169" s="289">
        <f t="shared" si="9"/>
        <v>4.96</v>
      </c>
      <c r="I169" s="263">
        <f t="shared" si="11"/>
        <v>5.7178880000000003</v>
      </c>
      <c r="J169" s="299">
        <f t="shared" si="10"/>
        <v>5.7178880000000003</v>
      </c>
    </row>
    <row r="170" spans="1:10" ht="45" x14ac:dyDescent="0.25">
      <c r="A170" s="223" t="s">
        <v>697</v>
      </c>
      <c r="B170" s="232">
        <v>1956</v>
      </c>
      <c r="C170" s="197" t="s">
        <v>264</v>
      </c>
      <c r="D170" s="194" t="s">
        <v>752</v>
      </c>
      <c r="E170" s="233" t="s">
        <v>396</v>
      </c>
      <c r="F170" s="232">
        <v>2</v>
      </c>
      <c r="G170" s="234">
        <v>2.73</v>
      </c>
      <c r="H170" s="289">
        <f t="shared" si="9"/>
        <v>5.46</v>
      </c>
      <c r="I170" s="263">
        <f t="shared" si="11"/>
        <v>3.1471439999999999</v>
      </c>
      <c r="J170" s="299">
        <f t="shared" si="10"/>
        <v>6.2942879999999999</v>
      </c>
    </row>
    <row r="171" spans="1:10" ht="45" x14ac:dyDescent="0.25">
      <c r="A171" s="223" t="s">
        <v>699</v>
      </c>
      <c r="B171" s="232">
        <v>1957</v>
      </c>
      <c r="C171" s="197" t="s">
        <v>264</v>
      </c>
      <c r="D171" s="194" t="s">
        <v>754</v>
      </c>
      <c r="E171" s="233" t="s">
        <v>396</v>
      </c>
      <c r="F171" s="232">
        <v>2</v>
      </c>
      <c r="G171" s="234">
        <v>5.91</v>
      </c>
      <c r="H171" s="289">
        <f t="shared" si="9"/>
        <v>11.82</v>
      </c>
      <c r="I171" s="263">
        <f t="shared" si="11"/>
        <v>6.8130480000000002</v>
      </c>
      <c r="J171" s="299">
        <f t="shared" si="10"/>
        <v>13.626096</v>
      </c>
    </row>
    <row r="172" spans="1:10" ht="45" x14ac:dyDescent="0.25">
      <c r="A172" s="223" t="s">
        <v>701</v>
      </c>
      <c r="B172" s="232">
        <v>1958</v>
      </c>
      <c r="C172" s="197" t="s">
        <v>264</v>
      </c>
      <c r="D172" s="194" t="s">
        <v>756</v>
      </c>
      <c r="E172" s="233" t="s">
        <v>396</v>
      </c>
      <c r="F172" s="232">
        <v>2</v>
      </c>
      <c r="G172" s="234">
        <v>11</v>
      </c>
      <c r="H172" s="289">
        <f t="shared" si="9"/>
        <v>22</v>
      </c>
      <c r="I172" s="263">
        <f t="shared" si="11"/>
        <v>12.6808</v>
      </c>
      <c r="J172" s="299">
        <f t="shared" si="10"/>
        <v>25.361599999999999</v>
      </c>
    </row>
    <row r="173" spans="1:10" ht="45" x14ac:dyDescent="0.25">
      <c r="A173" s="223" t="s">
        <v>703</v>
      </c>
      <c r="B173" s="232">
        <v>1955</v>
      </c>
      <c r="C173" s="197" t="s">
        <v>264</v>
      </c>
      <c r="D173" s="194" t="s">
        <v>758</v>
      </c>
      <c r="E173" s="233" t="s">
        <v>396</v>
      </c>
      <c r="F173" s="232">
        <v>2</v>
      </c>
      <c r="G173" s="234">
        <v>1.93</v>
      </c>
      <c r="H173" s="289">
        <f t="shared" si="9"/>
        <v>3.86</v>
      </c>
      <c r="I173" s="263">
        <f t="shared" si="11"/>
        <v>2.224904</v>
      </c>
      <c r="J173" s="299">
        <f t="shared" si="10"/>
        <v>4.449808</v>
      </c>
    </row>
    <row r="174" spans="1:10" ht="45" x14ac:dyDescent="0.25">
      <c r="A174" s="223" t="s">
        <v>705</v>
      </c>
      <c r="B174" s="232">
        <v>1959</v>
      </c>
      <c r="C174" s="197" t="s">
        <v>264</v>
      </c>
      <c r="D174" s="194" t="s">
        <v>760</v>
      </c>
      <c r="E174" s="233" t="s">
        <v>396</v>
      </c>
      <c r="F174" s="232">
        <v>1</v>
      </c>
      <c r="G174" s="234">
        <v>11.93</v>
      </c>
      <c r="H174" s="289">
        <f t="shared" si="9"/>
        <v>11.93</v>
      </c>
      <c r="I174" s="263">
        <f t="shared" si="11"/>
        <v>13.752903999999999</v>
      </c>
      <c r="J174" s="299">
        <f t="shared" si="10"/>
        <v>13.752903999999999</v>
      </c>
    </row>
    <row r="175" spans="1:10" ht="45" x14ac:dyDescent="0.25">
      <c r="A175" s="223" t="s">
        <v>707</v>
      </c>
      <c r="B175" s="232">
        <v>1925</v>
      </c>
      <c r="C175" s="197" t="s">
        <v>264</v>
      </c>
      <c r="D175" s="194" t="s">
        <v>762</v>
      </c>
      <c r="E175" s="233" t="s">
        <v>396</v>
      </c>
      <c r="F175" s="232">
        <v>1</v>
      </c>
      <c r="G175" s="234">
        <v>31.19</v>
      </c>
      <c r="H175" s="289">
        <f t="shared" si="9"/>
        <v>31.19</v>
      </c>
      <c r="I175" s="263">
        <f t="shared" si="11"/>
        <v>35.955832000000001</v>
      </c>
      <c r="J175" s="299">
        <f t="shared" si="10"/>
        <v>35.955832000000001</v>
      </c>
    </row>
    <row r="176" spans="1:10" ht="45" x14ac:dyDescent="0.25">
      <c r="A176" s="223" t="s">
        <v>709</v>
      </c>
      <c r="B176" s="232">
        <v>1960</v>
      </c>
      <c r="C176" s="197" t="s">
        <v>264</v>
      </c>
      <c r="D176" s="194" t="s">
        <v>764</v>
      </c>
      <c r="E176" s="233" t="s">
        <v>396</v>
      </c>
      <c r="F176" s="232">
        <v>1</v>
      </c>
      <c r="G176" s="234">
        <v>47.9</v>
      </c>
      <c r="H176" s="289">
        <f t="shared" si="9"/>
        <v>47.9</v>
      </c>
      <c r="I176" s="263">
        <f t="shared" si="11"/>
        <v>55.219119999999997</v>
      </c>
      <c r="J176" s="299">
        <f t="shared" si="10"/>
        <v>55.219119999999997</v>
      </c>
    </row>
    <row r="177" spans="1:10" ht="30" x14ac:dyDescent="0.25">
      <c r="A177" s="223" t="s">
        <v>711</v>
      </c>
      <c r="B177" s="232">
        <v>1370</v>
      </c>
      <c r="C177" s="197" t="s">
        <v>264</v>
      </c>
      <c r="D177" s="194" t="s">
        <v>768</v>
      </c>
      <c r="E177" s="233" t="s">
        <v>396</v>
      </c>
      <c r="F177" s="232">
        <v>2</v>
      </c>
      <c r="G177" s="234">
        <v>121.74</v>
      </c>
      <c r="H177" s="289">
        <f t="shared" si="9"/>
        <v>243.48</v>
      </c>
      <c r="I177" s="263">
        <f t="shared" si="11"/>
        <v>140.341872</v>
      </c>
      <c r="J177" s="299">
        <f t="shared" si="10"/>
        <v>280.68374399999999</v>
      </c>
    </row>
    <row r="178" spans="1:10" ht="30" x14ac:dyDescent="0.25">
      <c r="A178" s="223" t="s">
        <v>713</v>
      </c>
      <c r="B178" s="232">
        <v>11683</v>
      </c>
      <c r="C178" s="197" t="s">
        <v>264</v>
      </c>
      <c r="D178" s="194" t="s">
        <v>770</v>
      </c>
      <c r="E178" s="233" t="s">
        <v>396</v>
      </c>
      <c r="F178" s="232">
        <v>1</v>
      </c>
      <c r="G178" s="234">
        <v>42.38</v>
      </c>
      <c r="H178" s="289">
        <f t="shared" si="9"/>
        <v>42.38</v>
      </c>
      <c r="I178" s="263">
        <f t="shared" si="11"/>
        <v>48.855664000000004</v>
      </c>
      <c r="J178" s="299">
        <f t="shared" si="10"/>
        <v>48.855664000000004</v>
      </c>
    </row>
    <row r="179" spans="1:10" ht="30" x14ac:dyDescent="0.25">
      <c r="A179" s="223" t="s">
        <v>715</v>
      </c>
      <c r="B179" s="232">
        <v>11684</v>
      </c>
      <c r="C179" s="197" t="s">
        <v>264</v>
      </c>
      <c r="D179" s="194" t="s">
        <v>772</v>
      </c>
      <c r="E179" s="233" t="s">
        <v>396</v>
      </c>
      <c r="F179" s="232">
        <v>1</v>
      </c>
      <c r="G179" s="234">
        <v>46.38</v>
      </c>
      <c r="H179" s="289">
        <f t="shared" si="9"/>
        <v>46.38</v>
      </c>
      <c r="I179" s="263">
        <f t="shared" si="11"/>
        <v>53.466864000000001</v>
      </c>
      <c r="J179" s="299">
        <f t="shared" si="10"/>
        <v>53.466864000000001</v>
      </c>
    </row>
    <row r="180" spans="1:10" ht="30" x14ac:dyDescent="0.25">
      <c r="A180" s="223" t="s">
        <v>717</v>
      </c>
      <c r="B180" s="232">
        <v>3148</v>
      </c>
      <c r="C180" s="197" t="s">
        <v>264</v>
      </c>
      <c r="D180" s="194" t="s">
        <v>774</v>
      </c>
      <c r="E180" s="233" t="s">
        <v>396</v>
      </c>
      <c r="F180" s="232">
        <v>1</v>
      </c>
      <c r="G180" s="234">
        <v>16.670000000000002</v>
      </c>
      <c r="H180" s="289">
        <f t="shared" si="9"/>
        <v>16.670000000000002</v>
      </c>
      <c r="I180" s="263">
        <f t="shared" si="11"/>
        <v>19.217176000000002</v>
      </c>
      <c r="J180" s="299">
        <f t="shared" si="10"/>
        <v>19.217176000000002</v>
      </c>
    </row>
    <row r="181" spans="1:10" ht="45" x14ac:dyDescent="0.25">
      <c r="A181" s="223" t="s">
        <v>719</v>
      </c>
      <c r="B181" s="232">
        <v>3533</v>
      </c>
      <c r="C181" s="197" t="s">
        <v>264</v>
      </c>
      <c r="D181" s="194" t="s">
        <v>776</v>
      </c>
      <c r="E181" s="233" t="s">
        <v>396</v>
      </c>
      <c r="F181" s="232">
        <v>2</v>
      </c>
      <c r="G181" s="234">
        <v>2.5</v>
      </c>
      <c r="H181" s="289">
        <f t="shared" si="9"/>
        <v>5</v>
      </c>
      <c r="I181" s="263">
        <f t="shared" si="11"/>
        <v>2.8820000000000001</v>
      </c>
      <c r="J181" s="299">
        <f t="shared" si="10"/>
        <v>5.7640000000000002</v>
      </c>
    </row>
    <row r="182" spans="1:10" ht="45" x14ac:dyDescent="0.25">
      <c r="A182" s="223" t="s">
        <v>721</v>
      </c>
      <c r="B182" s="232">
        <v>3538</v>
      </c>
      <c r="C182" s="197" t="s">
        <v>264</v>
      </c>
      <c r="D182" s="194" t="s">
        <v>778</v>
      </c>
      <c r="E182" s="233" t="s">
        <v>396</v>
      </c>
      <c r="F182" s="232">
        <v>2</v>
      </c>
      <c r="G182" s="234">
        <v>4.74</v>
      </c>
      <c r="H182" s="289">
        <f t="shared" si="9"/>
        <v>9.48</v>
      </c>
      <c r="I182" s="263">
        <f t="shared" si="11"/>
        <v>5.4642720000000002</v>
      </c>
      <c r="J182" s="299">
        <f t="shared" si="10"/>
        <v>10.928544</v>
      </c>
    </row>
    <row r="183" spans="1:10" ht="45" x14ac:dyDescent="0.25">
      <c r="A183" s="223" t="s">
        <v>723</v>
      </c>
      <c r="B183" s="232">
        <v>3496</v>
      </c>
      <c r="C183" s="197" t="s">
        <v>264</v>
      </c>
      <c r="D183" s="194" t="s">
        <v>780</v>
      </c>
      <c r="E183" s="233" t="s">
        <v>396</v>
      </c>
      <c r="F183" s="232">
        <v>2</v>
      </c>
      <c r="G183" s="234">
        <v>3.07</v>
      </c>
      <c r="H183" s="289">
        <f t="shared" si="9"/>
        <v>6.14</v>
      </c>
      <c r="I183" s="263">
        <f t="shared" si="11"/>
        <v>3.5390959999999998</v>
      </c>
      <c r="J183" s="299">
        <f t="shared" si="10"/>
        <v>7.0781919999999996</v>
      </c>
    </row>
    <row r="184" spans="1:10" ht="30" x14ac:dyDescent="0.25">
      <c r="A184" s="223" t="s">
        <v>725</v>
      </c>
      <c r="B184" s="232">
        <v>3475</v>
      </c>
      <c r="C184" s="197" t="s">
        <v>264</v>
      </c>
      <c r="D184" s="194" t="s">
        <v>782</v>
      </c>
      <c r="E184" s="233" t="s">
        <v>396</v>
      </c>
      <c r="F184" s="232">
        <v>1</v>
      </c>
      <c r="G184" s="234">
        <v>4.3899999999999997</v>
      </c>
      <c r="H184" s="289">
        <f t="shared" si="9"/>
        <v>4.3899999999999997</v>
      </c>
      <c r="I184" s="263">
        <f t="shared" si="11"/>
        <v>5.0607919999999993</v>
      </c>
      <c r="J184" s="299">
        <f t="shared" si="10"/>
        <v>5.0607919999999993</v>
      </c>
    </row>
    <row r="185" spans="1:10" ht="30" x14ac:dyDescent="0.25">
      <c r="A185" s="223" t="s">
        <v>727</v>
      </c>
      <c r="B185" s="232">
        <v>3534</v>
      </c>
      <c r="C185" s="197" t="s">
        <v>264</v>
      </c>
      <c r="D185" s="194" t="s">
        <v>784</v>
      </c>
      <c r="E185" s="233" t="s">
        <v>396</v>
      </c>
      <c r="F185" s="232">
        <v>1</v>
      </c>
      <c r="G185" s="234">
        <v>6.95</v>
      </c>
      <c r="H185" s="289">
        <f t="shared" si="9"/>
        <v>6.95</v>
      </c>
      <c r="I185" s="263">
        <f t="shared" si="11"/>
        <v>8.0119600000000002</v>
      </c>
      <c r="J185" s="299">
        <f t="shared" si="10"/>
        <v>8.0119600000000002</v>
      </c>
    </row>
    <row r="186" spans="1:10" ht="30" x14ac:dyDescent="0.25">
      <c r="A186" s="223" t="s">
        <v>729</v>
      </c>
      <c r="B186" s="232">
        <v>3485</v>
      </c>
      <c r="C186" s="197" t="s">
        <v>264</v>
      </c>
      <c r="D186" s="194" t="s">
        <v>786</v>
      </c>
      <c r="E186" s="233" t="s">
        <v>396</v>
      </c>
      <c r="F186" s="232">
        <v>1</v>
      </c>
      <c r="G186" s="234">
        <v>12.13</v>
      </c>
      <c r="H186" s="289">
        <f t="shared" si="9"/>
        <v>12.13</v>
      </c>
      <c r="I186" s="263">
        <f t="shared" si="11"/>
        <v>13.983464000000001</v>
      </c>
      <c r="J186" s="299">
        <f t="shared" si="10"/>
        <v>13.983464000000001</v>
      </c>
    </row>
    <row r="187" spans="1:10" ht="30" x14ac:dyDescent="0.25">
      <c r="A187" s="223" t="s">
        <v>731</v>
      </c>
      <c r="B187" s="232">
        <v>3482</v>
      </c>
      <c r="C187" s="197" t="s">
        <v>264</v>
      </c>
      <c r="D187" s="194" t="s">
        <v>788</v>
      </c>
      <c r="E187" s="233" t="s">
        <v>396</v>
      </c>
      <c r="F187" s="232">
        <v>1</v>
      </c>
      <c r="G187" s="234">
        <v>4.97</v>
      </c>
      <c r="H187" s="289">
        <f t="shared" si="9"/>
        <v>4.97</v>
      </c>
      <c r="I187" s="263">
        <f t="shared" si="11"/>
        <v>5.7294159999999996</v>
      </c>
      <c r="J187" s="299">
        <f t="shared" si="10"/>
        <v>5.7294159999999996</v>
      </c>
    </row>
    <row r="188" spans="1:10" ht="30" x14ac:dyDescent="0.25">
      <c r="A188" s="223" t="s">
        <v>733</v>
      </c>
      <c r="B188" s="232">
        <v>3543</v>
      </c>
      <c r="C188" s="197" t="s">
        <v>264</v>
      </c>
      <c r="D188" s="194" t="s">
        <v>790</v>
      </c>
      <c r="E188" s="233" t="s">
        <v>396</v>
      </c>
      <c r="F188" s="232">
        <v>1</v>
      </c>
      <c r="G188" s="234">
        <v>1.61</v>
      </c>
      <c r="H188" s="289">
        <f t="shared" si="9"/>
        <v>1.61</v>
      </c>
      <c r="I188" s="263">
        <f t="shared" si="11"/>
        <v>1.8560080000000001</v>
      </c>
      <c r="J188" s="299">
        <f t="shared" si="10"/>
        <v>1.8560080000000001</v>
      </c>
    </row>
    <row r="189" spans="1:10" ht="30" x14ac:dyDescent="0.25">
      <c r="A189" s="223" t="s">
        <v>735</v>
      </c>
      <c r="B189" s="232">
        <v>3505</v>
      </c>
      <c r="C189" s="197" t="s">
        <v>264</v>
      </c>
      <c r="D189" s="194" t="s">
        <v>792</v>
      </c>
      <c r="E189" s="233" t="s">
        <v>396</v>
      </c>
      <c r="F189" s="232">
        <v>1</v>
      </c>
      <c r="G189" s="234">
        <v>2.4</v>
      </c>
      <c r="H189" s="289">
        <f t="shared" si="9"/>
        <v>2.4</v>
      </c>
      <c r="I189" s="263">
        <f t="shared" si="11"/>
        <v>2.7667199999999998</v>
      </c>
      <c r="J189" s="299">
        <f t="shared" si="10"/>
        <v>2.7667199999999998</v>
      </c>
    </row>
    <row r="190" spans="1:10" ht="30" x14ac:dyDescent="0.25">
      <c r="A190" s="223" t="s">
        <v>737</v>
      </c>
      <c r="B190" s="232">
        <v>3542</v>
      </c>
      <c r="C190" s="197" t="s">
        <v>264</v>
      </c>
      <c r="D190" s="194" t="s">
        <v>794</v>
      </c>
      <c r="E190" s="233" t="s">
        <v>396</v>
      </c>
      <c r="F190" s="232">
        <v>1</v>
      </c>
      <c r="G190" s="234">
        <v>0.54</v>
      </c>
      <c r="H190" s="289">
        <f t="shared" si="9"/>
        <v>0.54</v>
      </c>
      <c r="I190" s="263">
        <f t="shared" si="11"/>
        <v>0.62251200000000007</v>
      </c>
      <c r="J190" s="299">
        <f t="shared" si="10"/>
        <v>0.62251200000000007</v>
      </c>
    </row>
    <row r="191" spans="1:10" ht="30" x14ac:dyDescent="0.25">
      <c r="A191" s="223" t="s">
        <v>739</v>
      </c>
      <c r="B191" s="232">
        <v>3529</v>
      </c>
      <c r="C191" s="197" t="s">
        <v>264</v>
      </c>
      <c r="D191" s="194" t="s">
        <v>796</v>
      </c>
      <c r="E191" s="233" t="s">
        <v>396</v>
      </c>
      <c r="F191" s="232">
        <v>1</v>
      </c>
      <c r="G191" s="234">
        <v>0.66</v>
      </c>
      <c r="H191" s="289">
        <f t="shared" si="9"/>
        <v>0.66</v>
      </c>
      <c r="I191" s="263">
        <f t="shared" si="11"/>
        <v>0.76084799999999997</v>
      </c>
      <c r="J191" s="299">
        <f t="shared" si="10"/>
        <v>0.76084799999999997</v>
      </c>
    </row>
    <row r="192" spans="1:10" ht="30" x14ac:dyDescent="0.25">
      <c r="A192" s="223" t="s">
        <v>741</v>
      </c>
      <c r="B192" s="232">
        <v>3536</v>
      </c>
      <c r="C192" s="197" t="s">
        <v>264</v>
      </c>
      <c r="D192" s="194" t="s">
        <v>798</v>
      </c>
      <c r="E192" s="233" t="s">
        <v>396</v>
      </c>
      <c r="F192" s="232">
        <v>1</v>
      </c>
      <c r="G192" s="234">
        <v>2.2200000000000002</v>
      </c>
      <c r="H192" s="289">
        <f t="shared" si="9"/>
        <v>2.2200000000000002</v>
      </c>
      <c r="I192" s="263">
        <f t="shared" si="11"/>
        <v>2.5592160000000002</v>
      </c>
      <c r="J192" s="299">
        <f t="shared" si="10"/>
        <v>2.5592160000000002</v>
      </c>
    </row>
    <row r="193" spans="1:10" ht="45" x14ac:dyDescent="0.25">
      <c r="A193" s="223" t="s">
        <v>743</v>
      </c>
      <c r="B193" s="232">
        <v>3515</v>
      </c>
      <c r="C193" s="197" t="s">
        <v>264</v>
      </c>
      <c r="D193" s="194" t="s">
        <v>800</v>
      </c>
      <c r="E193" s="233" t="s">
        <v>396</v>
      </c>
      <c r="F193" s="232">
        <v>1</v>
      </c>
      <c r="G193" s="234">
        <v>5.96</v>
      </c>
      <c r="H193" s="289">
        <f t="shared" si="9"/>
        <v>5.96</v>
      </c>
      <c r="I193" s="263">
        <f t="shared" si="11"/>
        <v>6.8706879999999995</v>
      </c>
      <c r="J193" s="299">
        <f t="shared" si="10"/>
        <v>6.8706879999999995</v>
      </c>
    </row>
    <row r="194" spans="1:10" ht="30" x14ac:dyDescent="0.25">
      <c r="A194" s="223" t="s">
        <v>745</v>
      </c>
      <c r="B194" s="232">
        <v>37950</v>
      </c>
      <c r="C194" s="197" t="s">
        <v>264</v>
      </c>
      <c r="D194" s="194" t="s">
        <v>802</v>
      </c>
      <c r="E194" s="233" t="s">
        <v>396</v>
      </c>
      <c r="F194" s="232">
        <v>1</v>
      </c>
      <c r="G194" s="234">
        <v>44.84</v>
      </c>
      <c r="H194" s="289">
        <f t="shared" si="9"/>
        <v>44.84</v>
      </c>
      <c r="I194" s="263">
        <f t="shared" si="11"/>
        <v>51.691552000000001</v>
      </c>
      <c r="J194" s="299">
        <f t="shared" si="10"/>
        <v>51.691552000000001</v>
      </c>
    </row>
    <row r="195" spans="1:10" ht="30" x14ac:dyDescent="0.25">
      <c r="A195" s="223" t="s">
        <v>747</v>
      </c>
      <c r="B195" s="232">
        <v>37949</v>
      </c>
      <c r="C195" s="197" t="s">
        <v>264</v>
      </c>
      <c r="D195" s="194" t="s">
        <v>804</v>
      </c>
      <c r="E195" s="233" t="s">
        <v>396</v>
      </c>
      <c r="F195" s="232">
        <v>1</v>
      </c>
      <c r="G195" s="234">
        <v>1.65</v>
      </c>
      <c r="H195" s="289">
        <f t="shared" si="9"/>
        <v>1.65</v>
      </c>
      <c r="I195" s="263">
        <f t="shared" si="11"/>
        <v>1.9021199999999998</v>
      </c>
      <c r="J195" s="299">
        <f t="shared" si="10"/>
        <v>1.9021199999999998</v>
      </c>
    </row>
    <row r="196" spans="1:10" ht="30" x14ac:dyDescent="0.25">
      <c r="A196" s="223" t="s">
        <v>749</v>
      </c>
      <c r="B196" s="232">
        <v>3526</v>
      </c>
      <c r="C196" s="197" t="s">
        <v>264</v>
      </c>
      <c r="D196" s="194" t="s">
        <v>806</v>
      </c>
      <c r="E196" s="233" t="s">
        <v>396</v>
      </c>
      <c r="F196" s="232">
        <v>1</v>
      </c>
      <c r="G196" s="234">
        <v>2.2799999999999998</v>
      </c>
      <c r="H196" s="289">
        <f t="shared" si="9"/>
        <v>2.2799999999999998</v>
      </c>
      <c r="I196" s="263">
        <f t="shared" si="11"/>
        <v>2.6283839999999996</v>
      </c>
      <c r="J196" s="299">
        <f t="shared" si="10"/>
        <v>2.6283839999999996</v>
      </c>
    </row>
    <row r="197" spans="1:10" ht="30" x14ac:dyDescent="0.25">
      <c r="A197" s="223" t="s">
        <v>751</v>
      </c>
      <c r="B197" s="232">
        <v>3509</v>
      </c>
      <c r="C197" s="197" t="s">
        <v>264</v>
      </c>
      <c r="D197" s="194" t="s">
        <v>808</v>
      </c>
      <c r="E197" s="233" t="s">
        <v>396</v>
      </c>
      <c r="F197" s="232">
        <v>1</v>
      </c>
      <c r="G197" s="234">
        <v>5.17</v>
      </c>
      <c r="H197" s="289">
        <f t="shared" si="9"/>
        <v>5.17</v>
      </c>
      <c r="I197" s="263">
        <f t="shared" si="11"/>
        <v>5.9599760000000002</v>
      </c>
      <c r="J197" s="299">
        <f t="shared" si="10"/>
        <v>5.9599760000000002</v>
      </c>
    </row>
    <row r="198" spans="1:10" ht="45" x14ac:dyDescent="0.25">
      <c r="A198" s="223" t="s">
        <v>753</v>
      </c>
      <c r="B198" s="232">
        <v>20147</v>
      </c>
      <c r="C198" s="197" t="s">
        <v>264</v>
      </c>
      <c r="D198" s="194" t="s">
        <v>810</v>
      </c>
      <c r="E198" s="233" t="s">
        <v>396</v>
      </c>
      <c r="F198" s="232">
        <v>2</v>
      </c>
      <c r="G198" s="234">
        <v>4.9000000000000004</v>
      </c>
      <c r="H198" s="289">
        <f t="shared" si="9"/>
        <v>9.8000000000000007</v>
      </c>
      <c r="I198" s="263">
        <f t="shared" si="11"/>
        <v>5.6487200000000009</v>
      </c>
      <c r="J198" s="299">
        <f t="shared" si="10"/>
        <v>11.297440000000002</v>
      </c>
    </row>
    <row r="199" spans="1:10" ht="45" x14ac:dyDescent="0.25">
      <c r="A199" s="223" t="s">
        <v>755</v>
      </c>
      <c r="B199" s="232">
        <v>3524</v>
      </c>
      <c r="C199" s="197" t="s">
        <v>264</v>
      </c>
      <c r="D199" s="194" t="s">
        <v>812</v>
      </c>
      <c r="E199" s="233" t="s">
        <v>396</v>
      </c>
      <c r="F199" s="232">
        <v>2</v>
      </c>
      <c r="G199" s="234">
        <v>7.37</v>
      </c>
      <c r="H199" s="289">
        <f t="shared" si="9"/>
        <v>14.74</v>
      </c>
      <c r="I199" s="263">
        <f t="shared" si="11"/>
        <v>8.4961359999999999</v>
      </c>
      <c r="J199" s="299">
        <f t="shared" si="10"/>
        <v>16.992272</v>
      </c>
    </row>
    <row r="200" spans="1:10" ht="45" x14ac:dyDescent="0.25">
      <c r="A200" s="223" t="s">
        <v>757</v>
      </c>
      <c r="B200" s="232">
        <v>3532</v>
      </c>
      <c r="C200" s="197" t="s">
        <v>264</v>
      </c>
      <c r="D200" s="194" t="s">
        <v>814</v>
      </c>
      <c r="E200" s="233" t="s">
        <v>396</v>
      </c>
      <c r="F200" s="232">
        <v>2</v>
      </c>
      <c r="G200" s="234">
        <v>17.04</v>
      </c>
      <c r="H200" s="289">
        <f t="shared" si="9"/>
        <v>34.08</v>
      </c>
      <c r="I200" s="263">
        <f t="shared" si="11"/>
        <v>19.643712000000001</v>
      </c>
      <c r="J200" s="299">
        <f t="shared" si="10"/>
        <v>39.287424000000001</v>
      </c>
    </row>
    <row r="201" spans="1:10" ht="30" x14ac:dyDescent="0.25">
      <c r="A201" s="223" t="s">
        <v>759</v>
      </c>
      <c r="B201" s="232">
        <v>3535</v>
      </c>
      <c r="C201" s="197" t="s">
        <v>264</v>
      </c>
      <c r="D201" s="194" t="s">
        <v>816</v>
      </c>
      <c r="E201" s="233" t="s">
        <v>396</v>
      </c>
      <c r="F201" s="232">
        <v>2</v>
      </c>
      <c r="G201" s="234">
        <v>5.4</v>
      </c>
      <c r="H201" s="289">
        <f t="shared" si="9"/>
        <v>10.8</v>
      </c>
      <c r="I201" s="263">
        <f t="shared" si="11"/>
        <v>6.2251200000000004</v>
      </c>
      <c r="J201" s="299">
        <f t="shared" si="10"/>
        <v>12.450240000000001</v>
      </c>
    </row>
    <row r="202" spans="1:10" ht="30" x14ac:dyDescent="0.25">
      <c r="A202" s="223" t="s">
        <v>761</v>
      </c>
      <c r="B202" s="232">
        <v>3540</v>
      </c>
      <c r="C202" s="197" t="s">
        <v>264</v>
      </c>
      <c r="D202" s="194" t="s">
        <v>818</v>
      </c>
      <c r="E202" s="233" t="s">
        <v>396</v>
      </c>
      <c r="F202" s="232">
        <v>2</v>
      </c>
      <c r="G202" s="234">
        <v>4.57</v>
      </c>
      <c r="H202" s="289">
        <f t="shared" si="9"/>
        <v>9.14</v>
      </c>
      <c r="I202" s="263">
        <f t="shared" si="11"/>
        <v>5.2682960000000003</v>
      </c>
      <c r="J202" s="299">
        <f t="shared" si="10"/>
        <v>10.536592000000001</v>
      </c>
    </row>
    <row r="203" spans="1:10" ht="30" x14ac:dyDescent="0.25">
      <c r="A203" s="223" t="s">
        <v>763</v>
      </c>
      <c r="B203" s="232">
        <v>3539</v>
      </c>
      <c r="C203" s="197" t="s">
        <v>264</v>
      </c>
      <c r="D203" s="194" t="s">
        <v>820</v>
      </c>
      <c r="E203" s="233" t="s">
        <v>396</v>
      </c>
      <c r="F203" s="232">
        <v>2</v>
      </c>
      <c r="G203" s="234">
        <v>26.48</v>
      </c>
      <c r="H203" s="289">
        <f t="shared" si="9"/>
        <v>52.96</v>
      </c>
      <c r="I203" s="263">
        <f t="shared" si="11"/>
        <v>30.526144000000002</v>
      </c>
      <c r="J203" s="299">
        <f t="shared" si="10"/>
        <v>61.052288000000004</v>
      </c>
    </row>
    <row r="204" spans="1:10" ht="45" x14ac:dyDescent="0.25">
      <c r="A204" s="223" t="s">
        <v>765</v>
      </c>
      <c r="B204" s="232">
        <v>20157</v>
      </c>
      <c r="C204" s="197" t="s">
        <v>264</v>
      </c>
      <c r="D204" s="194" t="s">
        <v>822</v>
      </c>
      <c r="E204" s="233" t="s">
        <v>396</v>
      </c>
      <c r="F204" s="232">
        <v>1</v>
      </c>
      <c r="G204" s="234">
        <v>14.44</v>
      </c>
      <c r="H204" s="289">
        <f t="shared" si="9"/>
        <v>14.44</v>
      </c>
      <c r="I204" s="263">
        <f t="shared" si="11"/>
        <v>16.646432000000001</v>
      </c>
      <c r="J204" s="299">
        <f t="shared" si="10"/>
        <v>16.646432000000001</v>
      </c>
    </row>
    <row r="205" spans="1:10" ht="45" x14ac:dyDescent="0.25">
      <c r="A205" s="223" t="s">
        <v>767</v>
      </c>
      <c r="B205" s="232">
        <v>20158</v>
      </c>
      <c r="C205" s="197" t="s">
        <v>264</v>
      </c>
      <c r="D205" s="194" t="s">
        <v>824</v>
      </c>
      <c r="E205" s="233" t="s">
        <v>396</v>
      </c>
      <c r="F205" s="232">
        <v>1</v>
      </c>
      <c r="G205" s="234">
        <v>57.35</v>
      </c>
      <c r="H205" s="289">
        <f t="shared" si="9"/>
        <v>57.35</v>
      </c>
      <c r="I205" s="263">
        <f t="shared" si="11"/>
        <v>66.113079999999997</v>
      </c>
      <c r="J205" s="299">
        <f t="shared" si="10"/>
        <v>66.113079999999997</v>
      </c>
    </row>
    <row r="206" spans="1:10" ht="45" x14ac:dyDescent="0.25">
      <c r="A206" s="223" t="s">
        <v>769</v>
      </c>
      <c r="B206" s="232">
        <v>20154</v>
      </c>
      <c r="C206" s="197" t="s">
        <v>264</v>
      </c>
      <c r="D206" s="194" t="s">
        <v>826</v>
      </c>
      <c r="E206" s="233" t="s">
        <v>396</v>
      </c>
      <c r="F206" s="232">
        <v>2</v>
      </c>
      <c r="G206" s="234">
        <v>2.92</v>
      </c>
      <c r="H206" s="289">
        <f t="shared" si="9"/>
        <v>5.84</v>
      </c>
      <c r="I206" s="263">
        <f t="shared" si="11"/>
        <v>3.3661759999999998</v>
      </c>
      <c r="J206" s="299">
        <f t="shared" si="10"/>
        <v>6.7323519999999997</v>
      </c>
    </row>
    <row r="207" spans="1:10" ht="45" x14ac:dyDescent="0.25">
      <c r="A207" s="223" t="s">
        <v>771</v>
      </c>
      <c r="B207" s="232">
        <v>20155</v>
      </c>
      <c r="C207" s="197" t="s">
        <v>264</v>
      </c>
      <c r="D207" s="194" t="s">
        <v>828</v>
      </c>
      <c r="E207" s="233" t="s">
        <v>396</v>
      </c>
      <c r="F207" s="232">
        <v>2</v>
      </c>
      <c r="G207" s="234">
        <v>4.45</v>
      </c>
      <c r="H207" s="289">
        <f t="shared" si="9"/>
        <v>8.9</v>
      </c>
      <c r="I207" s="263">
        <f t="shared" si="11"/>
        <v>5.1299600000000005</v>
      </c>
      <c r="J207" s="299">
        <f t="shared" si="10"/>
        <v>10.259920000000001</v>
      </c>
    </row>
    <row r="208" spans="1:10" ht="45" x14ac:dyDescent="0.25">
      <c r="A208" s="223" t="s">
        <v>773</v>
      </c>
      <c r="B208" s="232">
        <v>20156</v>
      </c>
      <c r="C208" s="197" t="s">
        <v>264</v>
      </c>
      <c r="D208" s="194" t="s">
        <v>830</v>
      </c>
      <c r="E208" s="233" t="s">
        <v>396</v>
      </c>
      <c r="F208" s="232">
        <v>1</v>
      </c>
      <c r="G208" s="234">
        <v>12.52</v>
      </c>
      <c r="H208" s="289">
        <f t="shared" si="9"/>
        <v>12.52</v>
      </c>
      <c r="I208" s="263">
        <f t="shared" si="11"/>
        <v>14.433055999999999</v>
      </c>
      <c r="J208" s="299">
        <f t="shared" si="10"/>
        <v>14.433055999999999</v>
      </c>
    </row>
    <row r="209" spans="1:10" ht="30" x14ac:dyDescent="0.25">
      <c r="A209" s="223" t="s">
        <v>775</v>
      </c>
      <c r="B209" s="232">
        <v>3499</v>
      </c>
      <c r="C209" s="197" t="s">
        <v>264</v>
      </c>
      <c r="D209" s="194" t="s">
        <v>832</v>
      </c>
      <c r="E209" s="233" t="s">
        <v>396</v>
      </c>
      <c r="F209" s="232">
        <v>2</v>
      </c>
      <c r="G209" s="234">
        <v>1.03</v>
      </c>
      <c r="H209" s="289">
        <f t="shared" si="9"/>
        <v>2.06</v>
      </c>
      <c r="I209" s="263">
        <f t="shared" si="11"/>
        <v>1.187384</v>
      </c>
      <c r="J209" s="299">
        <f t="shared" si="10"/>
        <v>2.374768</v>
      </c>
    </row>
    <row r="210" spans="1:10" ht="30" x14ac:dyDescent="0.25">
      <c r="A210" s="223" t="s">
        <v>777</v>
      </c>
      <c r="B210" s="232">
        <v>3500</v>
      </c>
      <c r="C210" s="197" t="s">
        <v>264</v>
      </c>
      <c r="D210" s="194" t="s">
        <v>834</v>
      </c>
      <c r="E210" s="233" t="s">
        <v>396</v>
      </c>
      <c r="F210" s="232">
        <v>2</v>
      </c>
      <c r="G210" s="234">
        <v>1.37</v>
      </c>
      <c r="H210" s="289">
        <f t="shared" si="9"/>
        <v>2.74</v>
      </c>
      <c r="I210" s="263">
        <f t="shared" si="11"/>
        <v>1.5793360000000001</v>
      </c>
      <c r="J210" s="299">
        <f t="shared" si="10"/>
        <v>3.1586720000000001</v>
      </c>
    </row>
    <row r="211" spans="1:10" ht="30" x14ac:dyDescent="0.25">
      <c r="A211" s="223" t="s">
        <v>779</v>
      </c>
      <c r="B211" s="232">
        <v>3501</v>
      </c>
      <c r="C211" s="197" t="s">
        <v>264</v>
      </c>
      <c r="D211" s="194" t="s">
        <v>836</v>
      </c>
      <c r="E211" s="233" t="s">
        <v>396</v>
      </c>
      <c r="F211" s="232">
        <v>1</v>
      </c>
      <c r="G211" s="234">
        <v>3.79</v>
      </c>
      <c r="H211" s="289">
        <f t="shared" si="9"/>
        <v>3.79</v>
      </c>
      <c r="I211" s="263">
        <f t="shared" si="11"/>
        <v>4.3691120000000003</v>
      </c>
      <c r="J211" s="299">
        <f t="shared" ref="J211:J269" si="12">I211*F211</f>
        <v>4.3691120000000003</v>
      </c>
    </row>
    <row r="212" spans="1:10" ht="30" x14ac:dyDescent="0.25">
      <c r="A212" s="223" t="s">
        <v>781</v>
      </c>
      <c r="B212" s="232">
        <v>3502</v>
      </c>
      <c r="C212" s="197" t="s">
        <v>264</v>
      </c>
      <c r="D212" s="194" t="s">
        <v>838</v>
      </c>
      <c r="E212" s="233" t="s">
        <v>396</v>
      </c>
      <c r="F212" s="232">
        <v>1</v>
      </c>
      <c r="G212" s="234">
        <v>5.45</v>
      </c>
      <c r="H212" s="289">
        <f t="shared" si="9"/>
        <v>5.45</v>
      </c>
      <c r="I212" s="263">
        <f t="shared" si="11"/>
        <v>6.2827599999999997</v>
      </c>
      <c r="J212" s="299">
        <f t="shared" si="12"/>
        <v>6.2827599999999997</v>
      </c>
    </row>
    <row r="213" spans="1:10" ht="30" x14ac:dyDescent="0.25">
      <c r="A213" s="223" t="s">
        <v>783</v>
      </c>
      <c r="B213" s="232">
        <v>3503</v>
      </c>
      <c r="C213" s="197" t="s">
        <v>264</v>
      </c>
      <c r="D213" s="194" t="s">
        <v>840</v>
      </c>
      <c r="E213" s="233" t="s">
        <v>396</v>
      </c>
      <c r="F213" s="232">
        <v>1</v>
      </c>
      <c r="G213" s="234">
        <v>6.85</v>
      </c>
      <c r="H213" s="289">
        <f t="shared" ref="H213:H269" si="13">F213*G213</f>
        <v>6.85</v>
      </c>
      <c r="I213" s="263">
        <f t="shared" ref="I213:I269" si="14">(G213+G213*$G$435)*(100%-$J$3)</f>
        <v>7.8966799999999999</v>
      </c>
      <c r="J213" s="299">
        <f t="shared" si="12"/>
        <v>7.8966799999999999</v>
      </c>
    </row>
    <row r="214" spans="1:10" ht="30" x14ac:dyDescent="0.25">
      <c r="A214" s="223" t="s">
        <v>785</v>
      </c>
      <c r="B214" s="232">
        <v>3477</v>
      </c>
      <c r="C214" s="197" t="s">
        <v>264</v>
      </c>
      <c r="D214" s="194" t="s">
        <v>842</v>
      </c>
      <c r="E214" s="233" t="s">
        <v>396</v>
      </c>
      <c r="F214" s="232">
        <v>1</v>
      </c>
      <c r="G214" s="234">
        <v>24.89</v>
      </c>
      <c r="H214" s="289">
        <f t="shared" si="13"/>
        <v>24.89</v>
      </c>
      <c r="I214" s="263">
        <f t="shared" si="14"/>
        <v>28.693192</v>
      </c>
      <c r="J214" s="299">
        <f t="shared" si="12"/>
        <v>28.693192</v>
      </c>
    </row>
    <row r="215" spans="1:10" ht="45" x14ac:dyDescent="0.25">
      <c r="A215" s="223" t="s">
        <v>787</v>
      </c>
      <c r="B215" s="232">
        <v>20140</v>
      </c>
      <c r="C215" s="197" t="s">
        <v>264</v>
      </c>
      <c r="D215" s="194" t="s">
        <v>854</v>
      </c>
      <c r="E215" s="233" t="s">
        <v>396</v>
      </c>
      <c r="F215" s="232">
        <v>1</v>
      </c>
      <c r="G215" s="234">
        <v>6.38</v>
      </c>
      <c r="H215" s="289">
        <f t="shared" si="13"/>
        <v>6.38</v>
      </c>
      <c r="I215" s="263">
        <f t="shared" si="14"/>
        <v>7.3548640000000001</v>
      </c>
      <c r="J215" s="299">
        <f t="shared" si="12"/>
        <v>7.3548640000000001</v>
      </c>
    </row>
    <row r="216" spans="1:10" ht="45" x14ac:dyDescent="0.25">
      <c r="A216" s="223" t="s">
        <v>789</v>
      </c>
      <c r="B216" s="232">
        <v>20141</v>
      </c>
      <c r="C216" s="197" t="s">
        <v>264</v>
      </c>
      <c r="D216" s="194" t="s">
        <v>856</v>
      </c>
      <c r="E216" s="233" t="s">
        <v>396</v>
      </c>
      <c r="F216" s="232">
        <v>1</v>
      </c>
      <c r="G216" s="234">
        <v>15.62</v>
      </c>
      <c r="H216" s="289">
        <f t="shared" si="13"/>
        <v>15.62</v>
      </c>
      <c r="I216" s="263">
        <f t="shared" si="14"/>
        <v>18.006736</v>
      </c>
      <c r="J216" s="299">
        <f t="shared" si="12"/>
        <v>18.006736</v>
      </c>
    </row>
    <row r="217" spans="1:10" ht="30" x14ac:dyDescent="0.25">
      <c r="A217" s="223" t="s">
        <v>791</v>
      </c>
      <c r="B217" s="232">
        <v>3846</v>
      </c>
      <c r="C217" s="197" t="s">
        <v>264</v>
      </c>
      <c r="D217" s="194" t="s">
        <v>868</v>
      </c>
      <c r="E217" s="233" t="s">
        <v>396</v>
      </c>
      <c r="F217" s="232">
        <v>2</v>
      </c>
      <c r="G217" s="234">
        <v>12.82</v>
      </c>
      <c r="H217" s="289">
        <f t="shared" si="13"/>
        <v>25.64</v>
      </c>
      <c r="I217" s="263">
        <f t="shared" si="14"/>
        <v>14.778896</v>
      </c>
      <c r="J217" s="299">
        <f t="shared" si="12"/>
        <v>29.557791999999999</v>
      </c>
    </row>
    <row r="218" spans="1:10" ht="30" x14ac:dyDescent="0.25">
      <c r="A218" s="223" t="s">
        <v>793</v>
      </c>
      <c r="B218" s="232">
        <v>3886</v>
      </c>
      <c r="C218" s="197" t="s">
        <v>264</v>
      </c>
      <c r="D218" s="194" t="s">
        <v>870</v>
      </c>
      <c r="E218" s="233" t="s">
        <v>396</v>
      </c>
      <c r="F218" s="232">
        <v>2</v>
      </c>
      <c r="G218" s="234">
        <v>17.02</v>
      </c>
      <c r="H218" s="289">
        <f t="shared" si="13"/>
        <v>34.04</v>
      </c>
      <c r="I218" s="263">
        <f t="shared" si="14"/>
        <v>19.620656</v>
      </c>
      <c r="J218" s="299">
        <f t="shared" si="12"/>
        <v>39.241312000000001</v>
      </c>
    </row>
    <row r="219" spans="1:10" ht="30" x14ac:dyDescent="0.25">
      <c r="A219" s="223" t="s">
        <v>795</v>
      </c>
      <c r="B219" s="232">
        <v>3854</v>
      </c>
      <c r="C219" s="197" t="s">
        <v>264</v>
      </c>
      <c r="D219" s="194" t="s">
        <v>872</v>
      </c>
      <c r="E219" s="233" t="s">
        <v>396</v>
      </c>
      <c r="F219" s="232">
        <v>2</v>
      </c>
      <c r="G219" s="234">
        <v>9.6999999999999993</v>
      </c>
      <c r="H219" s="289">
        <f t="shared" si="13"/>
        <v>19.399999999999999</v>
      </c>
      <c r="I219" s="263">
        <f t="shared" si="14"/>
        <v>11.18216</v>
      </c>
      <c r="J219" s="299">
        <f t="shared" si="12"/>
        <v>22.364319999999999</v>
      </c>
    </row>
    <row r="220" spans="1:10" ht="30" x14ac:dyDescent="0.25">
      <c r="A220" s="223" t="s">
        <v>797</v>
      </c>
      <c r="B220" s="232">
        <v>3873</v>
      </c>
      <c r="C220" s="197" t="s">
        <v>264</v>
      </c>
      <c r="D220" s="194" t="s">
        <v>874</v>
      </c>
      <c r="E220" s="233" t="s">
        <v>396</v>
      </c>
      <c r="F220" s="232">
        <v>2</v>
      </c>
      <c r="G220" s="234">
        <v>11.29</v>
      </c>
      <c r="H220" s="289">
        <f t="shared" si="13"/>
        <v>22.58</v>
      </c>
      <c r="I220" s="263">
        <f t="shared" si="14"/>
        <v>13.015111999999998</v>
      </c>
      <c r="J220" s="299">
        <f t="shared" si="12"/>
        <v>26.030223999999997</v>
      </c>
    </row>
    <row r="221" spans="1:10" ht="30" x14ac:dyDescent="0.25">
      <c r="A221" s="223" t="s">
        <v>799</v>
      </c>
      <c r="B221" s="232">
        <v>38021</v>
      </c>
      <c r="C221" s="197" t="s">
        <v>264</v>
      </c>
      <c r="D221" s="194" t="s">
        <v>876</v>
      </c>
      <c r="E221" s="233" t="s">
        <v>396</v>
      </c>
      <c r="F221" s="232">
        <v>1</v>
      </c>
      <c r="G221" s="234">
        <v>20.05</v>
      </c>
      <c r="H221" s="289">
        <f t="shared" si="13"/>
        <v>20.05</v>
      </c>
      <c r="I221" s="263">
        <f t="shared" si="14"/>
        <v>23.11364</v>
      </c>
      <c r="J221" s="299">
        <f t="shared" si="12"/>
        <v>23.11364</v>
      </c>
    </row>
    <row r="222" spans="1:10" ht="30" x14ac:dyDescent="0.25">
      <c r="A222" s="223" t="s">
        <v>801</v>
      </c>
      <c r="B222" s="232">
        <v>3847</v>
      </c>
      <c r="C222" s="197" t="s">
        <v>264</v>
      </c>
      <c r="D222" s="194" t="s">
        <v>878</v>
      </c>
      <c r="E222" s="233" t="s">
        <v>396</v>
      </c>
      <c r="F222" s="232">
        <v>2</v>
      </c>
      <c r="G222" s="234">
        <v>26.13</v>
      </c>
      <c r="H222" s="289">
        <f t="shared" si="13"/>
        <v>52.26</v>
      </c>
      <c r="I222" s="263">
        <f t="shared" si="14"/>
        <v>30.122664</v>
      </c>
      <c r="J222" s="299">
        <f t="shared" si="12"/>
        <v>60.245328000000001</v>
      </c>
    </row>
    <row r="223" spans="1:10" ht="30" x14ac:dyDescent="0.25">
      <c r="A223" s="223" t="s">
        <v>803</v>
      </c>
      <c r="B223" s="232">
        <v>38022</v>
      </c>
      <c r="C223" s="197" t="s">
        <v>264</v>
      </c>
      <c r="D223" s="194" t="s">
        <v>880</v>
      </c>
      <c r="E223" s="233" t="s">
        <v>396</v>
      </c>
      <c r="F223" s="232">
        <v>1</v>
      </c>
      <c r="G223" s="234">
        <v>35.92</v>
      </c>
      <c r="H223" s="289">
        <f t="shared" si="13"/>
        <v>35.92</v>
      </c>
      <c r="I223" s="263">
        <f t="shared" si="14"/>
        <v>41.408576000000004</v>
      </c>
      <c r="J223" s="299">
        <f t="shared" si="12"/>
        <v>41.408576000000004</v>
      </c>
    </row>
    <row r="224" spans="1:10" ht="30" x14ac:dyDescent="0.25">
      <c r="A224" s="223" t="s">
        <v>805</v>
      </c>
      <c r="B224" s="232">
        <v>3907</v>
      </c>
      <c r="C224" s="197" t="s">
        <v>264</v>
      </c>
      <c r="D224" s="194" t="s">
        <v>882</v>
      </c>
      <c r="E224" s="233" t="s">
        <v>396</v>
      </c>
      <c r="F224" s="232">
        <v>1</v>
      </c>
      <c r="G224" s="234">
        <v>4.91</v>
      </c>
      <c r="H224" s="289">
        <f t="shared" si="13"/>
        <v>4.91</v>
      </c>
      <c r="I224" s="263">
        <f t="shared" si="14"/>
        <v>5.6602480000000002</v>
      </c>
      <c r="J224" s="299">
        <f t="shared" si="12"/>
        <v>5.6602480000000002</v>
      </c>
    </row>
    <row r="225" spans="1:10" ht="30" x14ac:dyDescent="0.25">
      <c r="A225" s="223" t="s">
        <v>807</v>
      </c>
      <c r="B225" s="232">
        <v>3889</v>
      </c>
      <c r="C225" s="197" t="s">
        <v>264</v>
      </c>
      <c r="D225" s="194" t="s">
        <v>884</v>
      </c>
      <c r="E225" s="233" t="s">
        <v>396</v>
      </c>
      <c r="F225" s="232">
        <v>2</v>
      </c>
      <c r="G225" s="234">
        <v>3.49</v>
      </c>
      <c r="H225" s="289">
        <f t="shared" si="13"/>
        <v>6.98</v>
      </c>
      <c r="I225" s="263">
        <f t="shared" si="14"/>
        <v>4.0232720000000004</v>
      </c>
      <c r="J225" s="299">
        <f t="shared" si="12"/>
        <v>8.0465440000000008</v>
      </c>
    </row>
    <row r="226" spans="1:10" ht="30" x14ac:dyDescent="0.25">
      <c r="A226" s="223" t="s">
        <v>809</v>
      </c>
      <c r="B226" s="232">
        <v>3868</v>
      </c>
      <c r="C226" s="197" t="s">
        <v>264</v>
      </c>
      <c r="D226" s="194" t="s">
        <v>886</v>
      </c>
      <c r="E226" s="233" t="s">
        <v>396</v>
      </c>
      <c r="F226" s="232">
        <v>2</v>
      </c>
      <c r="G226" s="234">
        <v>1.28</v>
      </c>
      <c r="H226" s="289">
        <f t="shared" si="13"/>
        <v>2.56</v>
      </c>
      <c r="I226" s="263">
        <f t="shared" si="14"/>
        <v>1.475584</v>
      </c>
      <c r="J226" s="299">
        <f t="shared" si="12"/>
        <v>2.951168</v>
      </c>
    </row>
    <row r="227" spans="1:10" ht="30" x14ac:dyDescent="0.25">
      <c r="A227" s="223" t="s">
        <v>811</v>
      </c>
      <c r="B227" s="232">
        <v>3869</v>
      </c>
      <c r="C227" s="197" t="s">
        <v>264</v>
      </c>
      <c r="D227" s="194" t="s">
        <v>888</v>
      </c>
      <c r="E227" s="233" t="s">
        <v>396</v>
      </c>
      <c r="F227" s="232">
        <v>1</v>
      </c>
      <c r="G227" s="234">
        <v>2.84</v>
      </c>
      <c r="H227" s="289">
        <f t="shared" si="13"/>
        <v>2.84</v>
      </c>
      <c r="I227" s="263">
        <f t="shared" si="14"/>
        <v>3.273952</v>
      </c>
      <c r="J227" s="299">
        <f t="shared" si="12"/>
        <v>3.273952</v>
      </c>
    </row>
    <row r="228" spans="1:10" ht="30" x14ac:dyDescent="0.25">
      <c r="A228" s="223" t="s">
        <v>813</v>
      </c>
      <c r="B228" s="232">
        <v>3872</v>
      </c>
      <c r="C228" s="197" t="s">
        <v>264</v>
      </c>
      <c r="D228" s="194" t="s">
        <v>890</v>
      </c>
      <c r="E228" s="233" t="s">
        <v>396</v>
      </c>
      <c r="F228" s="232">
        <v>1</v>
      </c>
      <c r="G228" s="234">
        <v>4.8499999999999996</v>
      </c>
      <c r="H228" s="289">
        <f t="shared" si="13"/>
        <v>4.8499999999999996</v>
      </c>
      <c r="I228" s="263">
        <f t="shared" si="14"/>
        <v>5.5910799999999998</v>
      </c>
      <c r="J228" s="299">
        <f t="shared" si="12"/>
        <v>5.5910799999999998</v>
      </c>
    </row>
    <row r="229" spans="1:10" ht="30" x14ac:dyDescent="0.25">
      <c r="A229" s="223" t="s">
        <v>815</v>
      </c>
      <c r="B229" s="232">
        <v>3850</v>
      </c>
      <c r="C229" s="197" t="s">
        <v>264</v>
      </c>
      <c r="D229" s="194" t="s">
        <v>892</v>
      </c>
      <c r="E229" s="233" t="s">
        <v>396</v>
      </c>
      <c r="F229" s="232">
        <v>1</v>
      </c>
      <c r="G229" s="234">
        <v>11.19</v>
      </c>
      <c r="H229" s="289">
        <f t="shared" si="13"/>
        <v>11.19</v>
      </c>
      <c r="I229" s="263">
        <f t="shared" si="14"/>
        <v>12.899832</v>
      </c>
      <c r="J229" s="299">
        <f t="shared" si="12"/>
        <v>12.899832</v>
      </c>
    </row>
    <row r="230" spans="1:10" ht="30" x14ac:dyDescent="0.25">
      <c r="A230" s="223" t="s">
        <v>817</v>
      </c>
      <c r="B230" s="232">
        <v>38023</v>
      </c>
      <c r="C230" s="197" t="s">
        <v>264</v>
      </c>
      <c r="D230" s="194" t="s">
        <v>894</v>
      </c>
      <c r="E230" s="233" t="s">
        <v>396</v>
      </c>
      <c r="F230" s="232">
        <v>1</v>
      </c>
      <c r="G230" s="234">
        <v>5.69</v>
      </c>
      <c r="H230" s="289">
        <f t="shared" si="13"/>
        <v>5.69</v>
      </c>
      <c r="I230" s="263">
        <f t="shared" si="14"/>
        <v>6.5594320000000002</v>
      </c>
      <c r="J230" s="299">
        <f t="shared" si="12"/>
        <v>6.5594320000000002</v>
      </c>
    </row>
    <row r="231" spans="1:10" ht="30" x14ac:dyDescent="0.25">
      <c r="A231" s="223" t="s">
        <v>819</v>
      </c>
      <c r="B231" s="232">
        <v>3861</v>
      </c>
      <c r="C231" s="197" t="s">
        <v>264</v>
      </c>
      <c r="D231" s="194" t="s">
        <v>902</v>
      </c>
      <c r="E231" s="233" t="s">
        <v>396</v>
      </c>
      <c r="F231" s="232">
        <v>3</v>
      </c>
      <c r="G231" s="234">
        <v>0.7</v>
      </c>
      <c r="H231" s="289">
        <f t="shared" si="13"/>
        <v>2.0999999999999996</v>
      </c>
      <c r="I231" s="263">
        <f t="shared" si="14"/>
        <v>0.8069599999999999</v>
      </c>
      <c r="J231" s="299">
        <f t="shared" si="12"/>
        <v>2.4208799999999995</v>
      </c>
    </row>
    <row r="232" spans="1:10" ht="30" x14ac:dyDescent="0.25">
      <c r="A232" s="223" t="s">
        <v>821</v>
      </c>
      <c r="B232" s="232">
        <v>3863</v>
      </c>
      <c r="C232" s="197" t="s">
        <v>264</v>
      </c>
      <c r="D232" s="194" t="s">
        <v>916</v>
      </c>
      <c r="E232" s="233" t="s">
        <v>396</v>
      </c>
      <c r="F232" s="232">
        <v>1</v>
      </c>
      <c r="G232" s="234">
        <v>3.99</v>
      </c>
      <c r="H232" s="289">
        <f t="shared" si="13"/>
        <v>3.99</v>
      </c>
      <c r="I232" s="263">
        <f t="shared" si="14"/>
        <v>4.599672</v>
      </c>
      <c r="J232" s="299">
        <f t="shared" si="12"/>
        <v>4.599672</v>
      </c>
    </row>
    <row r="233" spans="1:10" ht="30" x14ac:dyDescent="0.25">
      <c r="A233" s="223" t="s">
        <v>823</v>
      </c>
      <c r="B233" s="232">
        <v>3866</v>
      </c>
      <c r="C233" s="197" t="s">
        <v>264</v>
      </c>
      <c r="D233" s="194" t="s">
        <v>922</v>
      </c>
      <c r="E233" s="233" t="s">
        <v>396</v>
      </c>
      <c r="F233" s="232">
        <v>1</v>
      </c>
      <c r="G233" s="234">
        <v>40.130000000000003</v>
      </c>
      <c r="H233" s="289">
        <f t="shared" si="13"/>
        <v>40.130000000000003</v>
      </c>
      <c r="I233" s="263">
        <f t="shared" si="14"/>
        <v>46.261864000000003</v>
      </c>
      <c r="J233" s="299">
        <f t="shared" si="12"/>
        <v>46.261864000000003</v>
      </c>
    </row>
    <row r="234" spans="1:10" ht="30" x14ac:dyDescent="0.25">
      <c r="A234" s="223" t="s">
        <v>825</v>
      </c>
      <c r="B234" s="232">
        <v>3855</v>
      </c>
      <c r="C234" s="197" t="s">
        <v>264</v>
      </c>
      <c r="D234" s="194" t="s">
        <v>926</v>
      </c>
      <c r="E234" s="233" t="s">
        <v>396</v>
      </c>
      <c r="F234" s="232">
        <v>2</v>
      </c>
      <c r="G234" s="234">
        <v>4.72</v>
      </c>
      <c r="H234" s="289">
        <f t="shared" si="13"/>
        <v>9.44</v>
      </c>
      <c r="I234" s="263">
        <f t="shared" si="14"/>
        <v>5.4412159999999998</v>
      </c>
      <c r="J234" s="299">
        <f t="shared" si="12"/>
        <v>10.882432</v>
      </c>
    </row>
    <row r="235" spans="1:10" ht="30" x14ac:dyDescent="0.25">
      <c r="A235" s="223" t="s">
        <v>827</v>
      </c>
      <c r="B235" s="232">
        <v>3874</v>
      </c>
      <c r="C235" s="197" t="s">
        <v>264</v>
      </c>
      <c r="D235" s="194" t="s">
        <v>928</v>
      </c>
      <c r="E235" s="233" t="s">
        <v>396</v>
      </c>
      <c r="F235" s="232">
        <v>2</v>
      </c>
      <c r="G235" s="234">
        <v>5.47</v>
      </c>
      <c r="H235" s="289">
        <f t="shared" si="13"/>
        <v>10.94</v>
      </c>
      <c r="I235" s="263">
        <f t="shared" si="14"/>
        <v>6.3058160000000001</v>
      </c>
      <c r="J235" s="299">
        <f t="shared" si="12"/>
        <v>12.611632</v>
      </c>
    </row>
    <row r="236" spans="1:10" ht="30" x14ac:dyDescent="0.25">
      <c r="A236" s="223" t="s">
        <v>829</v>
      </c>
      <c r="B236" s="232">
        <v>3870</v>
      </c>
      <c r="C236" s="197" t="s">
        <v>264</v>
      </c>
      <c r="D236" s="194" t="s">
        <v>930</v>
      </c>
      <c r="E236" s="233" t="s">
        <v>396</v>
      </c>
      <c r="F236" s="232">
        <v>2</v>
      </c>
      <c r="G236" s="234">
        <v>6.01</v>
      </c>
      <c r="H236" s="289">
        <f t="shared" si="13"/>
        <v>12.02</v>
      </c>
      <c r="I236" s="263">
        <f t="shared" si="14"/>
        <v>6.9283279999999996</v>
      </c>
      <c r="J236" s="299">
        <f t="shared" si="12"/>
        <v>13.856655999999999</v>
      </c>
    </row>
    <row r="237" spans="1:10" ht="30" x14ac:dyDescent="0.25">
      <c r="A237" s="223" t="s">
        <v>831</v>
      </c>
      <c r="B237" s="232">
        <v>3859</v>
      </c>
      <c r="C237" s="197" t="s">
        <v>264</v>
      </c>
      <c r="D237" s="194" t="s">
        <v>932</v>
      </c>
      <c r="E237" s="233" t="s">
        <v>396</v>
      </c>
      <c r="F237" s="232">
        <v>1</v>
      </c>
      <c r="G237" s="234">
        <v>1.21</v>
      </c>
      <c r="H237" s="289">
        <f t="shared" si="13"/>
        <v>1.21</v>
      </c>
      <c r="I237" s="263">
        <f t="shared" si="14"/>
        <v>1.3948879999999999</v>
      </c>
      <c r="J237" s="299">
        <f t="shared" si="12"/>
        <v>1.3948879999999999</v>
      </c>
    </row>
    <row r="238" spans="1:10" ht="30" x14ac:dyDescent="0.25">
      <c r="A238" s="223" t="s">
        <v>833</v>
      </c>
      <c r="B238" s="232">
        <v>3856</v>
      </c>
      <c r="C238" s="197" t="s">
        <v>264</v>
      </c>
      <c r="D238" s="194" t="s">
        <v>934</v>
      </c>
      <c r="E238" s="233" t="s">
        <v>396</v>
      </c>
      <c r="F238" s="232">
        <v>1</v>
      </c>
      <c r="G238" s="234">
        <v>1.68</v>
      </c>
      <c r="H238" s="289">
        <f t="shared" si="13"/>
        <v>1.68</v>
      </c>
      <c r="I238" s="263">
        <f t="shared" si="14"/>
        <v>1.936704</v>
      </c>
      <c r="J238" s="299">
        <f t="shared" si="12"/>
        <v>1.936704</v>
      </c>
    </row>
    <row r="239" spans="1:10" ht="30" x14ac:dyDescent="0.25">
      <c r="A239" s="223" t="s">
        <v>835</v>
      </c>
      <c r="B239" s="232">
        <v>3906</v>
      </c>
      <c r="C239" s="197" t="s">
        <v>264</v>
      </c>
      <c r="D239" s="194" t="s">
        <v>936</v>
      </c>
      <c r="E239" s="233" t="s">
        <v>396</v>
      </c>
      <c r="F239" s="232">
        <v>1</v>
      </c>
      <c r="G239" s="234">
        <v>1.39</v>
      </c>
      <c r="H239" s="289">
        <f t="shared" si="13"/>
        <v>1.39</v>
      </c>
      <c r="I239" s="263">
        <f t="shared" si="14"/>
        <v>1.6023919999999998</v>
      </c>
      <c r="J239" s="299">
        <f t="shared" si="12"/>
        <v>1.6023919999999998</v>
      </c>
    </row>
    <row r="240" spans="1:10" ht="30" x14ac:dyDescent="0.25">
      <c r="A240" s="223" t="s">
        <v>837</v>
      </c>
      <c r="B240" s="232">
        <v>3860</v>
      </c>
      <c r="C240" s="197" t="s">
        <v>264</v>
      </c>
      <c r="D240" s="194" t="s">
        <v>938</v>
      </c>
      <c r="E240" s="233" t="s">
        <v>396</v>
      </c>
      <c r="F240" s="232">
        <v>1</v>
      </c>
      <c r="G240" s="234">
        <v>4.12</v>
      </c>
      <c r="H240" s="289">
        <f t="shared" si="13"/>
        <v>4.12</v>
      </c>
      <c r="I240" s="263">
        <f t="shared" si="14"/>
        <v>4.749536</v>
      </c>
      <c r="J240" s="299">
        <f t="shared" si="12"/>
        <v>4.749536</v>
      </c>
    </row>
    <row r="241" spans="1:10" ht="60" x14ac:dyDescent="0.25">
      <c r="A241" s="223" t="s">
        <v>839</v>
      </c>
      <c r="B241" s="232">
        <v>20185</v>
      </c>
      <c r="C241" s="197" t="s">
        <v>264</v>
      </c>
      <c r="D241" s="194" t="s">
        <v>940</v>
      </c>
      <c r="E241" s="233" t="s">
        <v>396</v>
      </c>
      <c r="F241" s="232">
        <v>4</v>
      </c>
      <c r="G241" s="234">
        <v>30.46</v>
      </c>
      <c r="H241" s="289">
        <f t="shared" si="13"/>
        <v>121.84</v>
      </c>
      <c r="I241" s="263">
        <f t="shared" si="14"/>
        <v>35.114288000000002</v>
      </c>
      <c r="J241" s="299">
        <f t="shared" si="12"/>
        <v>140.45715200000001</v>
      </c>
    </row>
    <row r="242" spans="1:10" ht="45" x14ac:dyDescent="0.25">
      <c r="A242" s="223" t="s">
        <v>841</v>
      </c>
      <c r="B242" s="232">
        <v>11675</v>
      </c>
      <c r="C242" s="197" t="s">
        <v>264</v>
      </c>
      <c r="D242" s="194" t="s">
        <v>977</v>
      </c>
      <c r="E242" s="233" t="s">
        <v>396</v>
      </c>
      <c r="F242" s="232">
        <v>1</v>
      </c>
      <c r="G242" s="234">
        <v>39.01</v>
      </c>
      <c r="H242" s="289">
        <f t="shared" si="13"/>
        <v>39.01</v>
      </c>
      <c r="I242" s="263">
        <f t="shared" si="14"/>
        <v>44.970727999999994</v>
      </c>
      <c r="J242" s="299">
        <f t="shared" si="12"/>
        <v>44.970727999999994</v>
      </c>
    </row>
    <row r="243" spans="1:10" ht="30" x14ac:dyDescent="0.25">
      <c r="A243" s="223" t="s">
        <v>843</v>
      </c>
      <c r="B243" s="232">
        <v>20262</v>
      </c>
      <c r="C243" s="197" t="s">
        <v>264</v>
      </c>
      <c r="D243" s="194" t="s">
        <v>995</v>
      </c>
      <c r="E243" s="233" t="s">
        <v>396</v>
      </c>
      <c r="F243" s="232">
        <v>2</v>
      </c>
      <c r="G243" s="234">
        <v>16.899999999999999</v>
      </c>
      <c r="H243" s="289">
        <f t="shared" si="13"/>
        <v>33.799999999999997</v>
      </c>
      <c r="I243" s="263">
        <f t="shared" si="14"/>
        <v>19.482319999999998</v>
      </c>
      <c r="J243" s="299">
        <f t="shared" si="12"/>
        <v>38.964639999999996</v>
      </c>
    </row>
    <row r="244" spans="1:10" ht="45" x14ac:dyDescent="0.25">
      <c r="A244" s="223" t="s">
        <v>845</v>
      </c>
      <c r="B244" s="232">
        <v>7135</v>
      </c>
      <c r="C244" s="197" t="s">
        <v>264</v>
      </c>
      <c r="D244" s="194" t="s">
        <v>997</v>
      </c>
      <c r="E244" s="233" t="s">
        <v>396</v>
      </c>
      <c r="F244" s="232">
        <v>1</v>
      </c>
      <c r="G244" s="234">
        <v>4.76</v>
      </c>
      <c r="H244" s="289">
        <f t="shared" si="13"/>
        <v>4.76</v>
      </c>
      <c r="I244" s="263">
        <f t="shared" si="14"/>
        <v>5.4873279999999998</v>
      </c>
      <c r="J244" s="299">
        <f t="shared" si="12"/>
        <v>5.4873279999999998</v>
      </c>
    </row>
    <row r="245" spans="1:10" ht="45" x14ac:dyDescent="0.25">
      <c r="A245" s="223" t="s">
        <v>847</v>
      </c>
      <c r="B245" s="232">
        <v>37947</v>
      </c>
      <c r="C245" s="197" t="s">
        <v>264</v>
      </c>
      <c r="D245" s="194" t="s">
        <v>999</v>
      </c>
      <c r="E245" s="233" t="s">
        <v>396</v>
      </c>
      <c r="F245" s="232">
        <v>1</v>
      </c>
      <c r="G245" s="234">
        <v>3.87</v>
      </c>
      <c r="H245" s="289">
        <f t="shared" si="13"/>
        <v>3.87</v>
      </c>
      <c r="I245" s="263">
        <f t="shared" si="14"/>
        <v>4.4613360000000002</v>
      </c>
      <c r="J245" s="299">
        <f t="shared" si="12"/>
        <v>4.4613360000000002</v>
      </c>
    </row>
    <row r="246" spans="1:10" ht="60" x14ac:dyDescent="0.25">
      <c r="A246" s="223" t="s">
        <v>849</v>
      </c>
      <c r="B246" s="232">
        <v>7606</v>
      </c>
      <c r="C246" s="197" t="s">
        <v>264</v>
      </c>
      <c r="D246" s="194" t="s">
        <v>1001</v>
      </c>
      <c r="E246" s="233" t="s">
        <v>396</v>
      </c>
      <c r="F246" s="232">
        <v>1</v>
      </c>
      <c r="G246" s="234">
        <v>60.8</v>
      </c>
      <c r="H246" s="289">
        <f t="shared" si="13"/>
        <v>60.8</v>
      </c>
      <c r="I246" s="263">
        <f t="shared" si="14"/>
        <v>70.090239999999994</v>
      </c>
      <c r="J246" s="299">
        <f t="shared" si="12"/>
        <v>70.090239999999994</v>
      </c>
    </row>
    <row r="247" spans="1:10" ht="45" x14ac:dyDescent="0.25">
      <c r="A247" s="223" t="s">
        <v>1002</v>
      </c>
      <c r="B247" s="232">
        <v>11825</v>
      </c>
      <c r="C247" s="197" t="s">
        <v>264</v>
      </c>
      <c r="D247" s="194" t="s">
        <v>1003</v>
      </c>
      <c r="E247" s="233" t="s">
        <v>396</v>
      </c>
      <c r="F247" s="232">
        <v>1</v>
      </c>
      <c r="G247" s="234">
        <v>63.96</v>
      </c>
      <c r="H247" s="289">
        <f t="shared" si="13"/>
        <v>63.96</v>
      </c>
      <c r="I247" s="263">
        <f t="shared" si="14"/>
        <v>73.733087999999995</v>
      </c>
      <c r="J247" s="299">
        <f t="shared" si="12"/>
        <v>73.733087999999995</v>
      </c>
    </row>
    <row r="248" spans="1:10" ht="45" x14ac:dyDescent="0.25">
      <c r="A248" s="223" t="s">
        <v>1004</v>
      </c>
      <c r="B248" s="232">
        <v>11767</v>
      </c>
      <c r="C248" s="197" t="s">
        <v>264</v>
      </c>
      <c r="D248" s="194" t="s">
        <v>1005</v>
      </c>
      <c r="E248" s="233" t="s">
        <v>396</v>
      </c>
      <c r="F248" s="232">
        <v>1</v>
      </c>
      <c r="G248" s="234">
        <v>170.37</v>
      </c>
      <c r="H248" s="289">
        <f t="shared" si="13"/>
        <v>170.37</v>
      </c>
      <c r="I248" s="263">
        <f t="shared" si="14"/>
        <v>196.402536</v>
      </c>
      <c r="J248" s="299">
        <f t="shared" si="12"/>
        <v>196.402536</v>
      </c>
    </row>
    <row r="249" spans="1:10" ht="45" x14ac:dyDescent="0.25">
      <c r="A249" s="223" t="s">
        <v>1006</v>
      </c>
      <c r="B249" s="232">
        <v>11766</v>
      </c>
      <c r="C249" s="197" t="s">
        <v>264</v>
      </c>
      <c r="D249" s="194" t="s">
        <v>1007</v>
      </c>
      <c r="E249" s="233" t="s">
        <v>396</v>
      </c>
      <c r="F249" s="232">
        <v>1</v>
      </c>
      <c r="G249" s="234">
        <v>39.71</v>
      </c>
      <c r="H249" s="289">
        <f t="shared" si="13"/>
        <v>39.71</v>
      </c>
      <c r="I249" s="263">
        <f t="shared" si="14"/>
        <v>45.777687999999998</v>
      </c>
      <c r="J249" s="299">
        <f t="shared" si="12"/>
        <v>45.777687999999998</v>
      </c>
    </row>
    <row r="250" spans="1:10" ht="45" x14ac:dyDescent="0.25">
      <c r="A250" s="223" t="s">
        <v>1008</v>
      </c>
      <c r="B250" s="232">
        <v>11824</v>
      </c>
      <c r="C250" s="197" t="s">
        <v>264</v>
      </c>
      <c r="D250" s="194" t="s">
        <v>1009</v>
      </c>
      <c r="E250" s="233" t="s">
        <v>396</v>
      </c>
      <c r="F250" s="232">
        <v>1</v>
      </c>
      <c r="G250" s="234">
        <v>46.71</v>
      </c>
      <c r="H250" s="289">
        <f t="shared" si="13"/>
        <v>46.71</v>
      </c>
      <c r="I250" s="263">
        <f t="shared" si="14"/>
        <v>53.847287999999999</v>
      </c>
      <c r="J250" s="299">
        <f t="shared" si="12"/>
        <v>53.847287999999999</v>
      </c>
    </row>
    <row r="251" spans="1:10" ht="45" x14ac:dyDescent="0.25">
      <c r="A251" s="223" t="s">
        <v>1010</v>
      </c>
      <c r="B251" s="232">
        <v>11765</v>
      </c>
      <c r="C251" s="197" t="s">
        <v>264</v>
      </c>
      <c r="D251" s="194" t="s">
        <v>1011</v>
      </c>
      <c r="E251" s="233" t="s">
        <v>396</v>
      </c>
      <c r="F251" s="232">
        <v>1</v>
      </c>
      <c r="G251" s="234">
        <v>72.599999999999994</v>
      </c>
      <c r="H251" s="289">
        <f t="shared" si="13"/>
        <v>72.599999999999994</v>
      </c>
      <c r="I251" s="263">
        <f t="shared" si="14"/>
        <v>83.693279999999987</v>
      </c>
      <c r="J251" s="299">
        <f t="shared" si="12"/>
        <v>83.693279999999987</v>
      </c>
    </row>
    <row r="252" spans="1:10" ht="45" x14ac:dyDescent="0.25">
      <c r="A252" s="223" t="s">
        <v>851</v>
      </c>
      <c r="B252" s="232">
        <v>11773</v>
      </c>
      <c r="C252" s="197" t="s">
        <v>264</v>
      </c>
      <c r="D252" s="194" t="s">
        <v>1013</v>
      </c>
      <c r="E252" s="233" t="s">
        <v>396</v>
      </c>
      <c r="F252" s="232">
        <v>1</v>
      </c>
      <c r="G252" s="234">
        <v>130.93</v>
      </c>
      <c r="H252" s="289">
        <f t="shared" si="13"/>
        <v>130.93</v>
      </c>
      <c r="I252" s="263">
        <f t="shared" si="14"/>
        <v>150.936104</v>
      </c>
      <c r="J252" s="299">
        <f t="shared" si="12"/>
        <v>150.936104</v>
      </c>
    </row>
    <row r="253" spans="1:10" ht="45" x14ac:dyDescent="0.25">
      <c r="A253" s="223" t="s">
        <v>853</v>
      </c>
      <c r="B253" s="232">
        <v>7602</v>
      </c>
      <c r="C253" s="197" t="s">
        <v>264</v>
      </c>
      <c r="D253" s="194" t="s">
        <v>1015</v>
      </c>
      <c r="E253" s="233" t="s">
        <v>396</v>
      </c>
      <c r="F253" s="232">
        <v>1</v>
      </c>
      <c r="G253" s="234">
        <v>48.24</v>
      </c>
      <c r="H253" s="289">
        <f t="shared" si="13"/>
        <v>48.24</v>
      </c>
      <c r="I253" s="263">
        <f t="shared" si="14"/>
        <v>55.611072</v>
      </c>
      <c r="J253" s="299">
        <f t="shared" si="12"/>
        <v>55.611072</v>
      </c>
    </row>
    <row r="254" spans="1:10" ht="30" x14ac:dyDescent="0.25">
      <c r="A254" s="223" t="s">
        <v>855</v>
      </c>
      <c r="B254" s="232">
        <v>9836</v>
      </c>
      <c r="C254" s="197" t="s">
        <v>264</v>
      </c>
      <c r="D254" s="194" t="s">
        <v>1017</v>
      </c>
      <c r="E254" s="233" t="s">
        <v>346</v>
      </c>
      <c r="F254" s="232">
        <v>5</v>
      </c>
      <c r="G254" s="234">
        <v>11.09</v>
      </c>
      <c r="H254" s="289">
        <f t="shared" si="13"/>
        <v>55.45</v>
      </c>
      <c r="I254" s="263">
        <f t="shared" si="14"/>
        <v>12.784552</v>
      </c>
      <c r="J254" s="299">
        <f t="shared" si="12"/>
        <v>63.922759999999997</v>
      </c>
    </row>
    <row r="255" spans="1:10" ht="30" x14ac:dyDescent="0.25">
      <c r="A255" s="223" t="s">
        <v>857</v>
      </c>
      <c r="B255" s="232">
        <v>20065</v>
      </c>
      <c r="C255" s="197" t="s">
        <v>264</v>
      </c>
      <c r="D255" s="194" t="s">
        <v>1019</v>
      </c>
      <c r="E255" s="233" t="s">
        <v>346</v>
      </c>
      <c r="F255" s="232">
        <v>2</v>
      </c>
      <c r="G255" s="234">
        <v>28.99</v>
      </c>
      <c r="H255" s="289">
        <f t="shared" si="13"/>
        <v>57.98</v>
      </c>
      <c r="I255" s="263">
        <f t="shared" si="14"/>
        <v>33.419671999999998</v>
      </c>
      <c r="J255" s="299">
        <f t="shared" si="12"/>
        <v>66.839343999999997</v>
      </c>
    </row>
    <row r="256" spans="1:10" ht="30" x14ac:dyDescent="0.25">
      <c r="A256" s="223" t="s">
        <v>859</v>
      </c>
      <c r="B256" s="232">
        <v>9835</v>
      </c>
      <c r="C256" s="197" t="s">
        <v>264</v>
      </c>
      <c r="D256" s="194" t="s">
        <v>1021</v>
      </c>
      <c r="E256" s="233" t="s">
        <v>346</v>
      </c>
      <c r="F256" s="232">
        <v>5</v>
      </c>
      <c r="G256" s="234">
        <v>4.84</v>
      </c>
      <c r="H256" s="289">
        <f t="shared" si="13"/>
        <v>24.2</v>
      </c>
      <c r="I256" s="263">
        <f t="shared" si="14"/>
        <v>5.5795519999999996</v>
      </c>
      <c r="J256" s="299">
        <f t="shared" si="12"/>
        <v>27.897759999999998</v>
      </c>
    </row>
    <row r="257" spans="1:10" ht="30" x14ac:dyDescent="0.25">
      <c r="A257" s="223" t="s">
        <v>861</v>
      </c>
      <c r="B257" s="232">
        <v>9837</v>
      </c>
      <c r="C257" s="197" t="s">
        <v>264</v>
      </c>
      <c r="D257" s="194" t="s">
        <v>1023</v>
      </c>
      <c r="E257" s="233" t="s">
        <v>346</v>
      </c>
      <c r="F257" s="232">
        <v>5</v>
      </c>
      <c r="G257" s="234">
        <v>10.5</v>
      </c>
      <c r="H257" s="289">
        <f t="shared" si="13"/>
        <v>52.5</v>
      </c>
      <c r="I257" s="263">
        <f t="shared" si="14"/>
        <v>12.1044</v>
      </c>
      <c r="J257" s="299">
        <f t="shared" si="12"/>
        <v>60.521999999999998</v>
      </c>
    </row>
    <row r="258" spans="1:10" ht="30" x14ac:dyDescent="0.25">
      <c r="A258" s="223" t="s">
        <v>863</v>
      </c>
      <c r="B258" s="232">
        <v>9838</v>
      </c>
      <c r="C258" s="197" t="s">
        <v>264</v>
      </c>
      <c r="D258" s="194" t="s">
        <v>1025</v>
      </c>
      <c r="E258" s="233" t="s">
        <v>346</v>
      </c>
      <c r="F258" s="232">
        <v>5</v>
      </c>
      <c r="G258" s="234">
        <v>8</v>
      </c>
      <c r="H258" s="289">
        <f t="shared" si="13"/>
        <v>40</v>
      </c>
      <c r="I258" s="263">
        <f t="shared" si="14"/>
        <v>9.2224000000000004</v>
      </c>
      <c r="J258" s="299">
        <f t="shared" si="12"/>
        <v>46.112000000000002</v>
      </c>
    </row>
    <row r="259" spans="1:10" ht="30" x14ac:dyDescent="0.25">
      <c r="A259" s="223" t="s">
        <v>865</v>
      </c>
      <c r="B259" s="232">
        <v>9868</v>
      </c>
      <c r="C259" s="197" t="s">
        <v>264</v>
      </c>
      <c r="D259" s="194" t="s">
        <v>1027</v>
      </c>
      <c r="E259" s="233" t="s">
        <v>346</v>
      </c>
      <c r="F259" s="232">
        <v>5</v>
      </c>
      <c r="G259" s="234">
        <v>3.8</v>
      </c>
      <c r="H259" s="289">
        <f t="shared" si="13"/>
        <v>19</v>
      </c>
      <c r="I259" s="263">
        <f t="shared" si="14"/>
        <v>4.3806399999999996</v>
      </c>
      <c r="J259" s="299">
        <f t="shared" si="12"/>
        <v>21.903199999999998</v>
      </c>
    </row>
    <row r="260" spans="1:10" ht="30" x14ac:dyDescent="0.25">
      <c r="A260" s="223" t="s">
        <v>867</v>
      </c>
      <c r="B260" s="232">
        <v>9869</v>
      </c>
      <c r="C260" s="197" t="s">
        <v>264</v>
      </c>
      <c r="D260" s="194" t="s">
        <v>1029</v>
      </c>
      <c r="E260" s="233" t="s">
        <v>346</v>
      </c>
      <c r="F260" s="232">
        <v>5</v>
      </c>
      <c r="G260" s="234">
        <v>8.1999999999999993</v>
      </c>
      <c r="H260" s="289">
        <f t="shared" si="13"/>
        <v>41</v>
      </c>
      <c r="I260" s="263">
        <f t="shared" si="14"/>
        <v>9.4529599999999991</v>
      </c>
      <c r="J260" s="299">
        <f t="shared" si="12"/>
        <v>47.264799999999994</v>
      </c>
    </row>
    <row r="261" spans="1:10" ht="30" x14ac:dyDescent="0.25">
      <c r="A261" s="223" t="s">
        <v>869</v>
      </c>
      <c r="B261" s="232">
        <v>9874</v>
      </c>
      <c r="C261" s="197" t="s">
        <v>264</v>
      </c>
      <c r="D261" s="194" t="s">
        <v>1031</v>
      </c>
      <c r="E261" s="233" t="s">
        <v>346</v>
      </c>
      <c r="F261" s="232">
        <v>2</v>
      </c>
      <c r="G261" s="234">
        <v>12.88</v>
      </c>
      <c r="H261" s="289">
        <f t="shared" si="13"/>
        <v>25.76</v>
      </c>
      <c r="I261" s="263">
        <f t="shared" si="14"/>
        <v>14.848064000000001</v>
      </c>
      <c r="J261" s="299">
        <f t="shared" si="12"/>
        <v>29.696128000000002</v>
      </c>
    </row>
    <row r="262" spans="1:10" ht="30" x14ac:dyDescent="0.25">
      <c r="A262" s="223" t="s">
        <v>871</v>
      </c>
      <c r="B262" s="232">
        <v>9875</v>
      </c>
      <c r="C262" s="197" t="s">
        <v>264</v>
      </c>
      <c r="D262" s="194" t="s">
        <v>1033</v>
      </c>
      <c r="E262" s="233" t="s">
        <v>346</v>
      </c>
      <c r="F262" s="232">
        <v>2</v>
      </c>
      <c r="G262" s="234">
        <v>14.12</v>
      </c>
      <c r="H262" s="289">
        <f t="shared" si="13"/>
        <v>28.24</v>
      </c>
      <c r="I262" s="263">
        <f t="shared" si="14"/>
        <v>16.277535999999998</v>
      </c>
      <c r="J262" s="299">
        <f t="shared" si="12"/>
        <v>32.555071999999996</v>
      </c>
    </row>
    <row r="263" spans="1:10" ht="30" x14ac:dyDescent="0.25">
      <c r="A263" s="223" t="s">
        <v>873</v>
      </c>
      <c r="B263" s="232">
        <v>9867</v>
      </c>
      <c r="C263" s="197" t="s">
        <v>264</v>
      </c>
      <c r="D263" s="194" t="s">
        <v>1035</v>
      </c>
      <c r="E263" s="233" t="s">
        <v>346</v>
      </c>
      <c r="F263" s="232">
        <v>5</v>
      </c>
      <c r="G263" s="234">
        <v>3.37</v>
      </c>
      <c r="H263" s="289">
        <f t="shared" si="13"/>
        <v>16.850000000000001</v>
      </c>
      <c r="I263" s="263">
        <f t="shared" si="14"/>
        <v>3.8849360000000002</v>
      </c>
      <c r="J263" s="299">
        <f t="shared" si="12"/>
        <v>19.424680000000002</v>
      </c>
    </row>
    <row r="264" spans="1:10" ht="30" x14ac:dyDescent="0.25">
      <c r="A264" s="223" t="s">
        <v>875</v>
      </c>
      <c r="B264" s="232">
        <v>9873</v>
      </c>
      <c r="C264" s="197" t="s">
        <v>264</v>
      </c>
      <c r="D264" s="194" t="s">
        <v>1037</v>
      </c>
      <c r="E264" s="233" t="s">
        <v>346</v>
      </c>
      <c r="F264" s="232">
        <v>2</v>
      </c>
      <c r="G264" s="234">
        <v>23.24</v>
      </c>
      <c r="H264" s="289">
        <f t="shared" si="13"/>
        <v>46.48</v>
      </c>
      <c r="I264" s="263">
        <f t="shared" si="14"/>
        <v>26.791072</v>
      </c>
      <c r="J264" s="299">
        <f t="shared" si="12"/>
        <v>53.582144</v>
      </c>
    </row>
    <row r="265" spans="1:10" ht="30" x14ac:dyDescent="0.25">
      <c r="A265" s="223" t="s">
        <v>877</v>
      </c>
      <c r="B265" s="232">
        <v>9871</v>
      </c>
      <c r="C265" s="197" t="s">
        <v>264</v>
      </c>
      <c r="D265" s="194" t="s">
        <v>1039</v>
      </c>
      <c r="E265" s="233" t="s">
        <v>346</v>
      </c>
      <c r="F265" s="232">
        <v>2</v>
      </c>
      <c r="G265" s="234">
        <v>38.5</v>
      </c>
      <c r="H265" s="289">
        <f t="shared" si="13"/>
        <v>77</v>
      </c>
      <c r="I265" s="263">
        <f t="shared" si="14"/>
        <v>44.382800000000003</v>
      </c>
      <c r="J265" s="299">
        <f t="shared" si="12"/>
        <v>88.765600000000006</v>
      </c>
    </row>
    <row r="266" spans="1:10" ht="30" x14ac:dyDescent="0.25">
      <c r="A266" s="223" t="s">
        <v>879</v>
      </c>
      <c r="B266" s="232">
        <v>9872</v>
      </c>
      <c r="C266" s="197" t="s">
        <v>264</v>
      </c>
      <c r="D266" s="194" t="s">
        <v>1041</v>
      </c>
      <c r="E266" s="233" t="s">
        <v>346</v>
      </c>
      <c r="F266" s="232">
        <v>1</v>
      </c>
      <c r="G266" s="234">
        <v>53.57</v>
      </c>
      <c r="H266" s="289">
        <f t="shared" si="13"/>
        <v>53.57</v>
      </c>
      <c r="I266" s="263">
        <f t="shared" si="14"/>
        <v>61.755496000000001</v>
      </c>
      <c r="J266" s="299">
        <f t="shared" si="12"/>
        <v>61.755496000000001</v>
      </c>
    </row>
    <row r="267" spans="1:10" ht="30" x14ac:dyDescent="0.25">
      <c r="A267" s="223" t="s">
        <v>881</v>
      </c>
      <c r="B267" s="232">
        <v>9870</v>
      </c>
      <c r="C267" s="197" t="s">
        <v>264</v>
      </c>
      <c r="D267" s="194" t="s">
        <v>1043</v>
      </c>
      <c r="E267" s="233" t="s">
        <v>346</v>
      </c>
      <c r="F267" s="232">
        <v>1</v>
      </c>
      <c r="G267" s="234">
        <v>88.83</v>
      </c>
      <c r="H267" s="289">
        <f t="shared" si="13"/>
        <v>88.83</v>
      </c>
      <c r="I267" s="263">
        <f t="shared" si="14"/>
        <v>102.40322399999999</v>
      </c>
      <c r="J267" s="299">
        <f t="shared" si="12"/>
        <v>102.40322399999999</v>
      </c>
    </row>
    <row r="268" spans="1:10" ht="30" x14ac:dyDescent="0.25">
      <c r="A268" s="223" t="s">
        <v>883</v>
      </c>
      <c r="B268" s="232">
        <v>9905</v>
      </c>
      <c r="C268" s="197" t="s">
        <v>264</v>
      </c>
      <c r="D268" s="194" t="s">
        <v>1047</v>
      </c>
      <c r="E268" s="233" t="s">
        <v>396</v>
      </c>
      <c r="F268" s="232">
        <v>1</v>
      </c>
      <c r="G268" s="234">
        <v>6.06</v>
      </c>
      <c r="H268" s="289">
        <f t="shared" si="13"/>
        <v>6.06</v>
      </c>
      <c r="I268" s="263">
        <f t="shared" si="14"/>
        <v>6.9859679999999997</v>
      </c>
      <c r="J268" s="299">
        <f t="shared" si="12"/>
        <v>6.9859679999999997</v>
      </c>
    </row>
    <row r="269" spans="1:10" ht="30.75" thickBot="1" x14ac:dyDescent="0.3">
      <c r="A269" s="223" t="s">
        <v>885</v>
      </c>
      <c r="B269" s="232">
        <v>9906</v>
      </c>
      <c r="C269" s="197" t="s">
        <v>264</v>
      </c>
      <c r="D269" s="194" t="s">
        <v>1049</v>
      </c>
      <c r="E269" s="233" t="s">
        <v>396</v>
      </c>
      <c r="F269" s="232">
        <v>1</v>
      </c>
      <c r="G269" s="234">
        <v>7.31</v>
      </c>
      <c r="H269" s="289">
        <f t="shared" si="13"/>
        <v>7.31</v>
      </c>
      <c r="I269" s="263">
        <f t="shared" si="14"/>
        <v>8.4269679999999987</v>
      </c>
      <c r="J269" s="299">
        <f t="shared" si="12"/>
        <v>8.4269679999999987</v>
      </c>
    </row>
    <row r="270" spans="1:10" ht="15.75" thickBot="1" x14ac:dyDescent="0.3">
      <c r="A270" s="586" t="s">
        <v>1062</v>
      </c>
      <c r="B270" s="587"/>
      <c r="C270" s="587"/>
      <c r="D270" s="587"/>
      <c r="E270" s="587"/>
      <c r="F270" s="587"/>
      <c r="G270" s="587"/>
      <c r="H270" s="290">
        <f>SUM(H147:H269)</f>
        <v>3622.8300000000004</v>
      </c>
      <c r="I270" s="297" t="s">
        <v>1504</v>
      </c>
      <c r="J270" s="259">
        <f>SUM(J147:J269)</f>
        <v>4176.398424</v>
      </c>
    </row>
    <row r="271" spans="1:10" ht="15.75" thickBot="1" x14ac:dyDescent="0.3">
      <c r="A271" s="226"/>
      <c r="B271" s="226"/>
      <c r="C271" s="226"/>
      <c r="D271" s="198"/>
      <c r="E271" s="226"/>
      <c r="F271" s="226"/>
      <c r="G271" s="227"/>
      <c r="H271" s="227"/>
    </row>
    <row r="272" spans="1:10" ht="15" customHeight="1" thickBot="1" x14ac:dyDescent="0.3">
      <c r="A272" s="583" t="s">
        <v>1063</v>
      </c>
      <c r="B272" s="584"/>
      <c r="C272" s="584"/>
      <c r="D272" s="584"/>
      <c r="E272" s="584"/>
      <c r="F272" s="584"/>
      <c r="G272" s="584"/>
      <c r="H272" s="584"/>
      <c r="I272" s="584"/>
      <c r="J272" s="585"/>
    </row>
    <row r="273" spans="1:10" ht="45" x14ac:dyDescent="0.25">
      <c r="A273" s="228" t="s">
        <v>29</v>
      </c>
      <c r="B273" s="229" t="s">
        <v>335</v>
      </c>
      <c r="C273" s="229" t="s">
        <v>255</v>
      </c>
      <c r="D273" s="202" t="s">
        <v>336</v>
      </c>
      <c r="E273" s="229" t="s">
        <v>38</v>
      </c>
      <c r="F273" s="229" t="s">
        <v>337</v>
      </c>
      <c r="G273" s="230" t="s">
        <v>338</v>
      </c>
      <c r="H273" s="231" t="s">
        <v>339</v>
      </c>
      <c r="I273" s="268" t="s">
        <v>1505</v>
      </c>
      <c r="J273" s="301" t="s">
        <v>1506</v>
      </c>
    </row>
    <row r="274" spans="1:10" ht="45" x14ac:dyDescent="0.25">
      <c r="A274" s="223" t="s">
        <v>1064</v>
      </c>
      <c r="B274" s="197">
        <v>392</v>
      </c>
      <c r="C274" s="197" t="s">
        <v>264</v>
      </c>
      <c r="D274" s="194" t="s">
        <v>1065</v>
      </c>
      <c r="E274" s="197" t="s">
        <v>396</v>
      </c>
      <c r="F274" s="197">
        <v>10</v>
      </c>
      <c r="G274" s="224">
        <v>2.52</v>
      </c>
      <c r="H274" s="289">
        <f>F274*G274</f>
        <v>25.2</v>
      </c>
      <c r="I274" s="205">
        <f t="shared" ref="I274:I337" si="15">(G274+G274*$G$435)*(100%-$J$3)</f>
        <v>2.9050560000000001</v>
      </c>
      <c r="J274" s="266">
        <f>I274*F274</f>
        <v>29.050560000000001</v>
      </c>
    </row>
    <row r="275" spans="1:10" ht="45" x14ac:dyDescent="0.25">
      <c r="A275" s="223" t="s">
        <v>1066</v>
      </c>
      <c r="B275" s="232">
        <v>39128</v>
      </c>
      <c r="C275" s="197" t="s">
        <v>264</v>
      </c>
      <c r="D275" s="194" t="s">
        <v>1067</v>
      </c>
      <c r="E275" s="232" t="s">
        <v>396</v>
      </c>
      <c r="F275" s="232">
        <v>10</v>
      </c>
      <c r="G275" s="234">
        <v>2.68</v>
      </c>
      <c r="H275" s="289">
        <f t="shared" ref="H275:H338" si="16">F275*G275</f>
        <v>26.8</v>
      </c>
      <c r="I275" s="205">
        <f t="shared" si="15"/>
        <v>3.0895040000000003</v>
      </c>
      <c r="J275" s="266">
        <f t="shared" ref="J275:J338" si="17">I275*F275</f>
        <v>30.895040000000002</v>
      </c>
    </row>
    <row r="276" spans="1:10" ht="45" x14ac:dyDescent="0.25">
      <c r="A276" s="223" t="s">
        <v>1068</v>
      </c>
      <c r="B276" s="232">
        <v>39129</v>
      </c>
      <c r="C276" s="197" t="s">
        <v>264</v>
      </c>
      <c r="D276" s="194" t="s">
        <v>1069</v>
      </c>
      <c r="E276" s="232" t="s">
        <v>396</v>
      </c>
      <c r="F276" s="232">
        <v>10</v>
      </c>
      <c r="G276" s="234">
        <v>2.87</v>
      </c>
      <c r="H276" s="289">
        <f t="shared" si="16"/>
        <v>28.700000000000003</v>
      </c>
      <c r="I276" s="205">
        <f t="shared" si="15"/>
        <v>3.3085360000000001</v>
      </c>
      <c r="J276" s="266">
        <f t="shared" si="17"/>
        <v>33.085360000000001</v>
      </c>
    </row>
    <row r="277" spans="1:10" ht="45" x14ac:dyDescent="0.25">
      <c r="A277" s="223" t="s">
        <v>1070</v>
      </c>
      <c r="B277" s="232">
        <v>39127</v>
      </c>
      <c r="C277" s="197" t="s">
        <v>264</v>
      </c>
      <c r="D277" s="194" t="s">
        <v>1071</v>
      </c>
      <c r="E277" s="232" t="s">
        <v>396</v>
      </c>
      <c r="F277" s="232">
        <v>5</v>
      </c>
      <c r="G277" s="234">
        <v>2.4500000000000002</v>
      </c>
      <c r="H277" s="289">
        <f t="shared" si="16"/>
        <v>12.25</v>
      </c>
      <c r="I277" s="205">
        <f t="shared" si="15"/>
        <v>2.8243600000000004</v>
      </c>
      <c r="J277" s="266">
        <f t="shared" si="17"/>
        <v>14.121800000000002</v>
      </c>
    </row>
    <row r="278" spans="1:10" ht="45" x14ac:dyDescent="0.25">
      <c r="A278" s="223" t="s">
        <v>1072</v>
      </c>
      <c r="B278" s="232">
        <v>39132</v>
      </c>
      <c r="C278" s="197" t="s">
        <v>264</v>
      </c>
      <c r="D278" s="194" t="s">
        <v>1073</v>
      </c>
      <c r="E278" s="232" t="s">
        <v>396</v>
      </c>
      <c r="F278" s="232">
        <v>5</v>
      </c>
      <c r="G278" s="234">
        <v>5.36</v>
      </c>
      <c r="H278" s="289">
        <f t="shared" si="16"/>
        <v>26.8</v>
      </c>
      <c r="I278" s="205">
        <f t="shared" si="15"/>
        <v>6.1790080000000005</v>
      </c>
      <c r="J278" s="266">
        <f t="shared" si="17"/>
        <v>30.895040000000002</v>
      </c>
    </row>
    <row r="279" spans="1:10" ht="45" x14ac:dyDescent="0.25">
      <c r="A279" s="223" t="s">
        <v>1074</v>
      </c>
      <c r="B279" s="232">
        <v>39133</v>
      </c>
      <c r="C279" s="197" t="s">
        <v>264</v>
      </c>
      <c r="D279" s="194" t="s">
        <v>1075</v>
      </c>
      <c r="E279" s="232" t="s">
        <v>396</v>
      </c>
      <c r="F279" s="232">
        <v>5</v>
      </c>
      <c r="G279" s="234">
        <v>6.7</v>
      </c>
      <c r="H279" s="289">
        <f t="shared" si="16"/>
        <v>33.5</v>
      </c>
      <c r="I279" s="205">
        <f t="shared" si="15"/>
        <v>7.7237600000000004</v>
      </c>
      <c r="J279" s="266">
        <f t="shared" si="17"/>
        <v>38.6188</v>
      </c>
    </row>
    <row r="280" spans="1:10" ht="45" x14ac:dyDescent="0.25">
      <c r="A280" s="223" t="s">
        <v>1076</v>
      </c>
      <c r="B280" s="232">
        <v>410</v>
      </c>
      <c r="C280" s="197" t="s">
        <v>264</v>
      </c>
      <c r="D280" s="194" t="s">
        <v>1077</v>
      </c>
      <c r="E280" s="232" t="s">
        <v>396</v>
      </c>
      <c r="F280" s="232">
        <v>15</v>
      </c>
      <c r="G280" s="234">
        <v>0.19</v>
      </c>
      <c r="H280" s="289">
        <f t="shared" si="16"/>
        <v>2.85</v>
      </c>
      <c r="I280" s="205">
        <f t="shared" si="15"/>
        <v>0.219032</v>
      </c>
      <c r="J280" s="266">
        <f t="shared" si="17"/>
        <v>3.2854800000000002</v>
      </c>
    </row>
    <row r="281" spans="1:10" ht="45" x14ac:dyDescent="0.25">
      <c r="A281" s="223" t="s">
        <v>1078</v>
      </c>
      <c r="B281" s="232">
        <v>408</v>
      </c>
      <c r="C281" s="197" t="s">
        <v>264</v>
      </c>
      <c r="D281" s="194" t="s">
        <v>1079</v>
      </c>
      <c r="E281" s="232" t="s">
        <v>396</v>
      </c>
      <c r="F281" s="232">
        <v>15</v>
      </c>
      <c r="G281" s="234">
        <v>1.24</v>
      </c>
      <c r="H281" s="289">
        <f t="shared" si="16"/>
        <v>18.600000000000001</v>
      </c>
      <c r="I281" s="205">
        <f t="shared" si="15"/>
        <v>1.4294720000000001</v>
      </c>
      <c r="J281" s="266">
        <f t="shared" si="17"/>
        <v>21.442080000000001</v>
      </c>
    </row>
    <row r="282" spans="1:10" ht="45" x14ac:dyDescent="0.25">
      <c r="A282" s="223" t="s">
        <v>1080</v>
      </c>
      <c r="B282" s="232">
        <v>412</v>
      </c>
      <c r="C282" s="197" t="s">
        <v>264</v>
      </c>
      <c r="D282" s="194" t="s">
        <v>1081</v>
      </c>
      <c r="E282" s="232" t="s">
        <v>396</v>
      </c>
      <c r="F282" s="232">
        <v>15</v>
      </c>
      <c r="G282" s="234">
        <v>1.28</v>
      </c>
      <c r="H282" s="289">
        <f t="shared" si="16"/>
        <v>19.2</v>
      </c>
      <c r="I282" s="205">
        <f t="shared" si="15"/>
        <v>1.475584</v>
      </c>
      <c r="J282" s="266">
        <f t="shared" si="17"/>
        <v>22.133759999999999</v>
      </c>
    </row>
    <row r="283" spans="1:10" ht="45" x14ac:dyDescent="0.25">
      <c r="A283" s="223" t="s">
        <v>1082</v>
      </c>
      <c r="B283" s="232">
        <v>414</v>
      </c>
      <c r="C283" s="197" t="s">
        <v>264</v>
      </c>
      <c r="D283" s="194" t="s">
        <v>1083</v>
      </c>
      <c r="E283" s="232" t="s">
        <v>396</v>
      </c>
      <c r="F283" s="232">
        <v>15</v>
      </c>
      <c r="G283" s="234">
        <v>0.08</v>
      </c>
      <c r="H283" s="289">
        <f t="shared" si="16"/>
        <v>1.2</v>
      </c>
      <c r="I283" s="205">
        <f t="shared" si="15"/>
        <v>9.2224E-2</v>
      </c>
      <c r="J283" s="266">
        <f t="shared" si="17"/>
        <v>1.3833599999999999</v>
      </c>
    </row>
    <row r="284" spans="1:10" ht="45" x14ac:dyDescent="0.25">
      <c r="A284" s="223" t="s">
        <v>1084</v>
      </c>
      <c r="B284" s="232">
        <v>411</v>
      </c>
      <c r="C284" s="197" t="s">
        <v>264</v>
      </c>
      <c r="D284" s="194" t="s">
        <v>1085</v>
      </c>
      <c r="E284" s="232" t="s">
        <v>396</v>
      </c>
      <c r="F284" s="232">
        <v>15</v>
      </c>
      <c r="G284" s="234">
        <v>0.25</v>
      </c>
      <c r="H284" s="289">
        <f t="shared" si="16"/>
        <v>3.75</v>
      </c>
      <c r="I284" s="205">
        <f t="shared" si="15"/>
        <v>0.28820000000000001</v>
      </c>
      <c r="J284" s="266">
        <f t="shared" si="17"/>
        <v>4.3230000000000004</v>
      </c>
    </row>
    <row r="285" spans="1:10" ht="45" x14ac:dyDescent="0.25">
      <c r="A285" s="223" t="s">
        <v>1086</v>
      </c>
      <c r="B285" s="232">
        <v>13348</v>
      </c>
      <c r="C285" s="197" t="s">
        <v>264</v>
      </c>
      <c r="D285" s="194" t="s">
        <v>1087</v>
      </c>
      <c r="E285" s="232" t="s">
        <v>396</v>
      </c>
      <c r="F285" s="232">
        <v>15</v>
      </c>
      <c r="G285" s="234">
        <v>1.64</v>
      </c>
      <c r="H285" s="289">
        <f t="shared" si="16"/>
        <v>24.599999999999998</v>
      </c>
      <c r="I285" s="205">
        <f t="shared" si="15"/>
        <v>1.8905919999999998</v>
      </c>
      <c r="J285" s="266">
        <f t="shared" si="17"/>
        <v>28.358879999999999</v>
      </c>
    </row>
    <row r="286" spans="1:10" ht="60" x14ac:dyDescent="0.25">
      <c r="A286" s="223" t="s">
        <v>1088</v>
      </c>
      <c r="B286" s="232">
        <v>379</v>
      </c>
      <c r="C286" s="197" t="s">
        <v>264</v>
      </c>
      <c r="D286" s="194" t="s">
        <v>1089</v>
      </c>
      <c r="E286" s="232" t="s">
        <v>396</v>
      </c>
      <c r="F286" s="232">
        <v>15</v>
      </c>
      <c r="G286" s="234">
        <v>1.44</v>
      </c>
      <c r="H286" s="289">
        <f t="shared" si="16"/>
        <v>21.599999999999998</v>
      </c>
      <c r="I286" s="205">
        <f t="shared" si="15"/>
        <v>1.660032</v>
      </c>
      <c r="J286" s="266">
        <f t="shared" si="17"/>
        <v>24.900479999999998</v>
      </c>
    </row>
    <row r="287" spans="1:10" ht="30" x14ac:dyDescent="0.25">
      <c r="A287" s="223" t="s">
        <v>1090</v>
      </c>
      <c r="B287" s="232">
        <v>39209</v>
      </c>
      <c r="C287" s="197" t="s">
        <v>264</v>
      </c>
      <c r="D287" s="194" t="s">
        <v>1091</v>
      </c>
      <c r="E287" s="232" t="s">
        <v>396</v>
      </c>
      <c r="F287" s="232">
        <v>5</v>
      </c>
      <c r="G287" s="234">
        <v>0.6</v>
      </c>
      <c r="H287" s="289">
        <f t="shared" si="16"/>
        <v>3</v>
      </c>
      <c r="I287" s="205">
        <f t="shared" si="15"/>
        <v>0.69167999999999996</v>
      </c>
      <c r="J287" s="266">
        <f t="shared" si="17"/>
        <v>3.4583999999999997</v>
      </c>
    </row>
    <row r="288" spans="1:10" ht="30" x14ac:dyDescent="0.25">
      <c r="A288" s="223" t="s">
        <v>1092</v>
      </c>
      <c r="B288" s="232">
        <v>39210</v>
      </c>
      <c r="C288" s="197" t="s">
        <v>264</v>
      </c>
      <c r="D288" s="194" t="s">
        <v>1093</v>
      </c>
      <c r="E288" s="232" t="s">
        <v>396</v>
      </c>
      <c r="F288" s="232">
        <v>5</v>
      </c>
      <c r="G288" s="234">
        <v>0.93</v>
      </c>
      <c r="H288" s="289">
        <f t="shared" si="16"/>
        <v>4.6500000000000004</v>
      </c>
      <c r="I288" s="205">
        <f t="shared" si="15"/>
        <v>1.0721039999999999</v>
      </c>
      <c r="J288" s="266">
        <f t="shared" si="17"/>
        <v>5.3605199999999993</v>
      </c>
    </row>
    <row r="289" spans="1:10" ht="30" x14ac:dyDescent="0.25">
      <c r="A289" s="223" t="s">
        <v>1094</v>
      </c>
      <c r="B289" s="232">
        <v>39213</v>
      </c>
      <c r="C289" s="197" t="s">
        <v>264</v>
      </c>
      <c r="D289" s="194" t="s">
        <v>1095</v>
      </c>
      <c r="E289" s="232" t="s">
        <v>396</v>
      </c>
      <c r="F289" s="232">
        <v>5</v>
      </c>
      <c r="G289" s="234">
        <v>2.44</v>
      </c>
      <c r="H289" s="289">
        <f t="shared" si="16"/>
        <v>12.2</v>
      </c>
      <c r="I289" s="205">
        <f t="shared" si="15"/>
        <v>2.8128319999999998</v>
      </c>
      <c r="J289" s="266">
        <f t="shared" si="17"/>
        <v>14.064159999999999</v>
      </c>
    </row>
    <row r="290" spans="1:10" ht="30" x14ac:dyDescent="0.25">
      <c r="A290" s="223" t="s">
        <v>1096</v>
      </c>
      <c r="B290" s="232">
        <v>39179</v>
      </c>
      <c r="C290" s="197" t="s">
        <v>264</v>
      </c>
      <c r="D290" s="194" t="s">
        <v>1097</v>
      </c>
      <c r="E290" s="232" t="s">
        <v>396</v>
      </c>
      <c r="F290" s="232">
        <v>5</v>
      </c>
      <c r="G290" s="234">
        <v>5.09</v>
      </c>
      <c r="H290" s="289">
        <f t="shared" si="16"/>
        <v>25.45</v>
      </c>
      <c r="I290" s="205">
        <f t="shared" si="15"/>
        <v>5.8677519999999994</v>
      </c>
      <c r="J290" s="266">
        <f t="shared" si="17"/>
        <v>29.338759999999997</v>
      </c>
    </row>
    <row r="291" spans="1:10" ht="30" x14ac:dyDescent="0.25">
      <c r="A291" s="223" t="s">
        <v>1098</v>
      </c>
      <c r="B291" s="232">
        <v>39175</v>
      </c>
      <c r="C291" s="197" t="s">
        <v>264</v>
      </c>
      <c r="D291" s="194" t="s">
        <v>1099</v>
      </c>
      <c r="E291" s="232" t="s">
        <v>396</v>
      </c>
      <c r="F291" s="232">
        <v>5</v>
      </c>
      <c r="G291" s="234">
        <v>1.17</v>
      </c>
      <c r="H291" s="289">
        <f t="shared" si="16"/>
        <v>5.85</v>
      </c>
      <c r="I291" s="205">
        <f t="shared" si="15"/>
        <v>1.348776</v>
      </c>
      <c r="J291" s="266">
        <f t="shared" si="17"/>
        <v>6.7438799999999999</v>
      </c>
    </row>
    <row r="292" spans="1:10" ht="30" x14ac:dyDescent="0.25">
      <c r="A292" s="223" t="s">
        <v>1100</v>
      </c>
      <c r="B292" s="232">
        <v>39176</v>
      </c>
      <c r="C292" s="197" t="s">
        <v>264</v>
      </c>
      <c r="D292" s="194" t="s">
        <v>1101</v>
      </c>
      <c r="E292" s="232" t="s">
        <v>396</v>
      </c>
      <c r="F292" s="232">
        <v>5</v>
      </c>
      <c r="G292" s="234">
        <v>1.25</v>
      </c>
      <c r="H292" s="289">
        <f t="shared" si="16"/>
        <v>6.25</v>
      </c>
      <c r="I292" s="205">
        <f t="shared" si="15"/>
        <v>1.4410000000000001</v>
      </c>
      <c r="J292" s="266">
        <f t="shared" si="17"/>
        <v>7.2050000000000001</v>
      </c>
    </row>
    <row r="293" spans="1:10" x14ac:dyDescent="0.25">
      <c r="A293" s="223" t="s">
        <v>1102</v>
      </c>
      <c r="B293" s="232">
        <v>39601</v>
      </c>
      <c r="C293" s="197" t="s">
        <v>264</v>
      </c>
      <c r="D293" s="194" t="s">
        <v>1103</v>
      </c>
      <c r="E293" s="232" t="s">
        <v>396</v>
      </c>
      <c r="F293" s="232">
        <v>3</v>
      </c>
      <c r="G293" s="234">
        <v>43.71</v>
      </c>
      <c r="H293" s="289">
        <f t="shared" si="16"/>
        <v>131.13</v>
      </c>
      <c r="I293" s="205">
        <f t="shared" si="15"/>
        <v>50.388888000000001</v>
      </c>
      <c r="J293" s="266">
        <f t="shared" si="17"/>
        <v>151.166664</v>
      </c>
    </row>
    <row r="294" spans="1:10" x14ac:dyDescent="0.25">
      <c r="A294" s="223" t="s">
        <v>1104</v>
      </c>
      <c r="B294" s="232">
        <v>39603</v>
      </c>
      <c r="C294" s="197" t="s">
        <v>264</v>
      </c>
      <c r="D294" s="194" t="s">
        <v>1105</v>
      </c>
      <c r="E294" s="232" t="s">
        <v>396</v>
      </c>
      <c r="F294" s="232">
        <v>25</v>
      </c>
      <c r="G294" s="234">
        <v>4.6500000000000004</v>
      </c>
      <c r="H294" s="289">
        <f t="shared" si="16"/>
        <v>116.25000000000001</v>
      </c>
      <c r="I294" s="205">
        <f t="shared" si="15"/>
        <v>5.3605200000000002</v>
      </c>
      <c r="J294" s="266">
        <f t="shared" si="17"/>
        <v>134.01300000000001</v>
      </c>
    </row>
    <row r="295" spans="1:10" ht="60" x14ac:dyDescent="0.25">
      <c r="A295" s="223" t="s">
        <v>1106</v>
      </c>
      <c r="B295" s="232">
        <v>11821</v>
      </c>
      <c r="C295" s="197" t="s">
        <v>264</v>
      </c>
      <c r="D295" s="194" t="s">
        <v>1107</v>
      </c>
      <c r="E295" s="232" t="s">
        <v>396</v>
      </c>
      <c r="F295" s="232">
        <v>1</v>
      </c>
      <c r="G295" s="234">
        <v>12.64</v>
      </c>
      <c r="H295" s="289">
        <f t="shared" si="16"/>
        <v>12.64</v>
      </c>
      <c r="I295" s="205">
        <f t="shared" si="15"/>
        <v>14.571392000000001</v>
      </c>
      <c r="J295" s="266">
        <f t="shared" si="17"/>
        <v>14.571392000000001</v>
      </c>
    </row>
    <row r="296" spans="1:10" ht="60" x14ac:dyDescent="0.25">
      <c r="A296" s="223" t="s">
        <v>1108</v>
      </c>
      <c r="B296" s="232">
        <v>1562</v>
      </c>
      <c r="C296" s="197" t="s">
        <v>264</v>
      </c>
      <c r="D296" s="194" t="s">
        <v>1109</v>
      </c>
      <c r="E296" s="232" t="s">
        <v>396</v>
      </c>
      <c r="F296" s="232">
        <v>1</v>
      </c>
      <c r="G296" s="234">
        <v>20.7</v>
      </c>
      <c r="H296" s="289">
        <f t="shared" si="16"/>
        <v>20.7</v>
      </c>
      <c r="I296" s="205">
        <f t="shared" si="15"/>
        <v>23.862959999999998</v>
      </c>
      <c r="J296" s="266">
        <f t="shared" si="17"/>
        <v>23.862959999999998</v>
      </c>
    </row>
    <row r="297" spans="1:10" ht="60" x14ac:dyDescent="0.25">
      <c r="A297" s="223" t="s">
        <v>1110</v>
      </c>
      <c r="B297" s="232">
        <v>1563</v>
      </c>
      <c r="C297" s="197" t="s">
        <v>264</v>
      </c>
      <c r="D297" s="194" t="s">
        <v>1111</v>
      </c>
      <c r="E297" s="232" t="s">
        <v>396</v>
      </c>
      <c r="F297" s="232">
        <v>1</v>
      </c>
      <c r="G297" s="234">
        <v>27.77</v>
      </c>
      <c r="H297" s="289">
        <f t="shared" si="16"/>
        <v>27.77</v>
      </c>
      <c r="I297" s="205">
        <f t="shared" si="15"/>
        <v>32.013255999999998</v>
      </c>
      <c r="J297" s="266">
        <f t="shared" si="17"/>
        <v>32.013255999999998</v>
      </c>
    </row>
    <row r="298" spans="1:10" ht="45" x14ac:dyDescent="0.25">
      <c r="A298" s="223" t="s">
        <v>1112</v>
      </c>
      <c r="B298" s="232">
        <v>11863</v>
      </c>
      <c r="C298" s="197" t="s">
        <v>264</v>
      </c>
      <c r="D298" s="194" t="s">
        <v>1113</v>
      </c>
      <c r="E298" s="232" t="s">
        <v>396</v>
      </c>
      <c r="F298" s="232">
        <v>1</v>
      </c>
      <c r="G298" s="234">
        <v>7.26</v>
      </c>
      <c r="H298" s="289">
        <f t="shared" si="16"/>
        <v>7.26</v>
      </c>
      <c r="I298" s="205">
        <f t="shared" si="15"/>
        <v>8.3693279999999994</v>
      </c>
      <c r="J298" s="266">
        <f t="shared" si="17"/>
        <v>8.3693279999999994</v>
      </c>
    </row>
    <row r="299" spans="1:10" ht="45" x14ac:dyDescent="0.25">
      <c r="A299" s="223" t="s">
        <v>1114</v>
      </c>
      <c r="B299" s="232">
        <v>11856</v>
      </c>
      <c r="C299" s="197" t="s">
        <v>264</v>
      </c>
      <c r="D299" s="194" t="s">
        <v>1115</v>
      </c>
      <c r="E299" s="232" t="s">
        <v>396</v>
      </c>
      <c r="F299" s="232">
        <v>1</v>
      </c>
      <c r="G299" s="234">
        <v>8.2799999999999994</v>
      </c>
      <c r="H299" s="289">
        <f t="shared" si="16"/>
        <v>8.2799999999999994</v>
      </c>
      <c r="I299" s="205">
        <f t="shared" si="15"/>
        <v>9.545183999999999</v>
      </c>
      <c r="J299" s="266">
        <f t="shared" si="17"/>
        <v>9.545183999999999</v>
      </c>
    </row>
    <row r="300" spans="1:10" ht="45" x14ac:dyDescent="0.25">
      <c r="A300" s="223" t="s">
        <v>1116</v>
      </c>
      <c r="B300" s="232">
        <v>1539</v>
      </c>
      <c r="C300" s="197" t="s">
        <v>264</v>
      </c>
      <c r="D300" s="194" t="s">
        <v>1117</v>
      </c>
      <c r="E300" s="232" t="s">
        <v>396</v>
      </c>
      <c r="F300" s="232">
        <v>1</v>
      </c>
      <c r="G300" s="234">
        <v>9.73</v>
      </c>
      <c r="H300" s="289">
        <f t="shared" si="16"/>
        <v>9.73</v>
      </c>
      <c r="I300" s="205">
        <f t="shared" si="15"/>
        <v>11.216744</v>
      </c>
      <c r="J300" s="266">
        <f t="shared" si="17"/>
        <v>11.216744</v>
      </c>
    </row>
    <row r="301" spans="1:10" ht="60" x14ac:dyDescent="0.25">
      <c r="A301" s="223" t="s">
        <v>1118</v>
      </c>
      <c r="B301" s="232">
        <v>2488</v>
      </c>
      <c r="C301" s="197" t="s">
        <v>264</v>
      </c>
      <c r="D301" s="194" t="s">
        <v>1125</v>
      </c>
      <c r="E301" s="232" t="s">
        <v>396</v>
      </c>
      <c r="F301" s="232">
        <v>5</v>
      </c>
      <c r="G301" s="234">
        <v>2.19</v>
      </c>
      <c r="H301" s="289">
        <f t="shared" si="16"/>
        <v>10.95</v>
      </c>
      <c r="I301" s="205">
        <f t="shared" si="15"/>
        <v>2.524632</v>
      </c>
      <c r="J301" s="266">
        <f t="shared" si="17"/>
        <v>12.62316</v>
      </c>
    </row>
    <row r="302" spans="1:10" ht="60" x14ac:dyDescent="0.25">
      <c r="A302" s="223" t="s">
        <v>1120</v>
      </c>
      <c r="B302" s="232">
        <v>2483</v>
      </c>
      <c r="C302" s="197" t="s">
        <v>264</v>
      </c>
      <c r="D302" s="194" t="s">
        <v>1127</v>
      </c>
      <c r="E302" s="232" t="s">
        <v>396</v>
      </c>
      <c r="F302" s="232">
        <v>5</v>
      </c>
      <c r="G302" s="234">
        <v>3.91</v>
      </c>
      <c r="H302" s="289">
        <f t="shared" si="16"/>
        <v>19.55</v>
      </c>
      <c r="I302" s="205">
        <f t="shared" si="15"/>
        <v>4.5074480000000001</v>
      </c>
      <c r="J302" s="266">
        <f t="shared" si="17"/>
        <v>22.537240000000001</v>
      </c>
    </row>
    <row r="303" spans="1:10" ht="60" x14ac:dyDescent="0.25">
      <c r="A303" s="223" t="s">
        <v>1122</v>
      </c>
      <c r="B303" s="232">
        <v>2489</v>
      </c>
      <c r="C303" s="197" t="s">
        <v>264</v>
      </c>
      <c r="D303" s="194" t="s">
        <v>1129</v>
      </c>
      <c r="E303" s="232" t="s">
        <v>396</v>
      </c>
      <c r="F303" s="232">
        <v>5</v>
      </c>
      <c r="G303" s="234">
        <v>9.5</v>
      </c>
      <c r="H303" s="289">
        <f t="shared" si="16"/>
        <v>47.5</v>
      </c>
      <c r="I303" s="205">
        <f t="shared" si="15"/>
        <v>10.951599999999999</v>
      </c>
      <c r="J303" s="266">
        <f t="shared" si="17"/>
        <v>54.757999999999996</v>
      </c>
    </row>
    <row r="304" spans="1:10" ht="75" x14ac:dyDescent="0.25">
      <c r="A304" s="223" t="s">
        <v>1124</v>
      </c>
      <c r="B304" s="232">
        <v>993</v>
      </c>
      <c r="C304" s="197" t="s">
        <v>264</v>
      </c>
      <c r="D304" s="194" t="s">
        <v>1131</v>
      </c>
      <c r="E304" s="232" t="s">
        <v>346</v>
      </c>
      <c r="F304" s="232">
        <v>15</v>
      </c>
      <c r="G304" s="234">
        <v>2.09</v>
      </c>
      <c r="H304" s="289">
        <f t="shared" si="16"/>
        <v>31.349999999999998</v>
      </c>
      <c r="I304" s="205">
        <f t="shared" si="15"/>
        <v>2.4093519999999997</v>
      </c>
      <c r="J304" s="266">
        <f t="shared" si="17"/>
        <v>36.140279999999997</v>
      </c>
    </row>
    <row r="305" spans="1:10" ht="75" x14ac:dyDescent="0.25">
      <c r="A305" s="223" t="s">
        <v>1126</v>
      </c>
      <c r="B305" s="232">
        <v>1022</v>
      </c>
      <c r="C305" s="197" t="s">
        <v>264</v>
      </c>
      <c r="D305" s="194" t="s">
        <v>1133</v>
      </c>
      <c r="E305" s="232" t="s">
        <v>346</v>
      </c>
      <c r="F305" s="232">
        <v>15</v>
      </c>
      <c r="G305" s="234">
        <v>2.98</v>
      </c>
      <c r="H305" s="289">
        <f t="shared" si="16"/>
        <v>44.7</v>
      </c>
      <c r="I305" s="205">
        <f t="shared" si="15"/>
        <v>3.4353439999999997</v>
      </c>
      <c r="J305" s="266">
        <f t="shared" si="17"/>
        <v>51.530159999999995</v>
      </c>
    </row>
    <row r="306" spans="1:10" ht="75" x14ac:dyDescent="0.25">
      <c r="A306" s="223" t="s">
        <v>1128</v>
      </c>
      <c r="B306" s="232">
        <v>1021</v>
      </c>
      <c r="C306" s="197" t="s">
        <v>264</v>
      </c>
      <c r="D306" s="194" t="s">
        <v>1135</v>
      </c>
      <c r="E306" s="232" t="s">
        <v>346</v>
      </c>
      <c r="F306" s="232">
        <v>15</v>
      </c>
      <c r="G306" s="234">
        <v>4.4800000000000004</v>
      </c>
      <c r="H306" s="289">
        <f t="shared" si="16"/>
        <v>67.2</v>
      </c>
      <c r="I306" s="205">
        <f t="shared" si="15"/>
        <v>5.1645440000000002</v>
      </c>
      <c r="J306" s="266">
        <f t="shared" si="17"/>
        <v>77.468159999999997</v>
      </c>
    </row>
    <row r="307" spans="1:10" ht="75" x14ac:dyDescent="0.25">
      <c r="A307" s="223" t="s">
        <v>1130</v>
      </c>
      <c r="B307" s="232">
        <v>994</v>
      </c>
      <c r="C307" s="197" t="s">
        <v>264</v>
      </c>
      <c r="D307" s="194" t="s">
        <v>1137</v>
      </c>
      <c r="E307" s="232" t="s">
        <v>346</v>
      </c>
      <c r="F307" s="232">
        <v>15</v>
      </c>
      <c r="G307" s="234">
        <v>6.52</v>
      </c>
      <c r="H307" s="289">
        <f t="shared" si="16"/>
        <v>97.8</v>
      </c>
      <c r="I307" s="205">
        <f t="shared" si="15"/>
        <v>7.5162559999999994</v>
      </c>
      <c r="J307" s="266">
        <f t="shared" si="17"/>
        <v>112.74383999999999</v>
      </c>
    </row>
    <row r="308" spans="1:10" ht="75" x14ac:dyDescent="0.25">
      <c r="A308" s="223" t="s">
        <v>1132</v>
      </c>
      <c r="B308" s="232">
        <v>1020</v>
      </c>
      <c r="C308" s="197" t="s">
        <v>264</v>
      </c>
      <c r="D308" s="194" t="s">
        <v>1139</v>
      </c>
      <c r="E308" s="232" t="s">
        <v>346</v>
      </c>
      <c r="F308" s="232">
        <v>15</v>
      </c>
      <c r="G308" s="234">
        <v>10.69</v>
      </c>
      <c r="H308" s="289">
        <f t="shared" si="16"/>
        <v>160.35</v>
      </c>
      <c r="I308" s="205">
        <f t="shared" si="15"/>
        <v>12.323431999999999</v>
      </c>
      <c r="J308" s="266">
        <f t="shared" si="17"/>
        <v>184.85147999999998</v>
      </c>
    </row>
    <row r="309" spans="1:10" ht="75" x14ac:dyDescent="0.25">
      <c r="A309" s="223" t="s">
        <v>1134</v>
      </c>
      <c r="B309" s="232">
        <v>996</v>
      </c>
      <c r="C309" s="197" t="s">
        <v>264</v>
      </c>
      <c r="D309" s="194" t="s">
        <v>1141</v>
      </c>
      <c r="E309" s="232" t="s">
        <v>346</v>
      </c>
      <c r="F309" s="232">
        <v>10</v>
      </c>
      <c r="G309" s="234">
        <v>26.39</v>
      </c>
      <c r="H309" s="289">
        <f t="shared" si="16"/>
        <v>263.89999999999998</v>
      </c>
      <c r="I309" s="205">
        <f t="shared" si="15"/>
        <v>30.422392000000002</v>
      </c>
      <c r="J309" s="266">
        <f t="shared" si="17"/>
        <v>304.22392000000002</v>
      </c>
    </row>
    <row r="310" spans="1:10" ht="75" x14ac:dyDescent="0.25">
      <c r="A310" s="223" t="s">
        <v>1136</v>
      </c>
      <c r="B310" s="232">
        <v>1019</v>
      </c>
      <c r="C310" s="197" t="s">
        <v>264</v>
      </c>
      <c r="D310" s="194" t="s">
        <v>1143</v>
      </c>
      <c r="E310" s="232" t="s">
        <v>346</v>
      </c>
      <c r="F310" s="232">
        <v>5</v>
      </c>
      <c r="G310" s="234">
        <v>37.29</v>
      </c>
      <c r="H310" s="289">
        <f t="shared" si="16"/>
        <v>186.45</v>
      </c>
      <c r="I310" s="205">
        <f t="shared" si="15"/>
        <v>42.987912000000001</v>
      </c>
      <c r="J310" s="266">
        <f t="shared" si="17"/>
        <v>214.93956</v>
      </c>
    </row>
    <row r="311" spans="1:10" ht="75" x14ac:dyDescent="0.25">
      <c r="A311" s="223" t="s">
        <v>1138</v>
      </c>
      <c r="B311" s="232">
        <v>1018</v>
      </c>
      <c r="C311" s="197" t="s">
        <v>264</v>
      </c>
      <c r="D311" s="194" t="s">
        <v>1145</v>
      </c>
      <c r="E311" s="232" t="s">
        <v>346</v>
      </c>
      <c r="F311" s="232">
        <v>5</v>
      </c>
      <c r="G311" s="234">
        <v>55.14</v>
      </c>
      <c r="H311" s="289">
        <f t="shared" si="16"/>
        <v>275.7</v>
      </c>
      <c r="I311" s="205">
        <f t="shared" si="15"/>
        <v>63.565392000000003</v>
      </c>
      <c r="J311" s="266">
        <f t="shared" si="17"/>
        <v>317.82695999999999</v>
      </c>
    </row>
    <row r="312" spans="1:10" ht="75" x14ac:dyDescent="0.25">
      <c r="A312" s="223" t="s">
        <v>1140</v>
      </c>
      <c r="B312" s="232">
        <v>977</v>
      </c>
      <c r="C312" s="197" t="s">
        <v>264</v>
      </c>
      <c r="D312" s="194" t="s">
        <v>1147</v>
      </c>
      <c r="E312" s="232" t="s">
        <v>346</v>
      </c>
      <c r="F312" s="232">
        <v>5</v>
      </c>
      <c r="G312" s="234">
        <v>77.14</v>
      </c>
      <c r="H312" s="289">
        <f t="shared" si="16"/>
        <v>385.7</v>
      </c>
      <c r="I312" s="205">
        <f t="shared" si="15"/>
        <v>88.926991999999998</v>
      </c>
      <c r="J312" s="266">
        <f t="shared" si="17"/>
        <v>444.63495999999998</v>
      </c>
    </row>
    <row r="313" spans="1:10" ht="75" x14ac:dyDescent="0.25">
      <c r="A313" s="223" t="s">
        <v>1142</v>
      </c>
      <c r="B313" s="232">
        <v>998</v>
      </c>
      <c r="C313" s="197" t="s">
        <v>264</v>
      </c>
      <c r="D313" s="194" t="s">
        <v>1149</v>
      </c>
      <c r="E313" s="232" t="s">
        <v>346</v>
      </c>
      <c r="F313" s="232">
        <v>5</v>
      </c>
      <c r="G313" s="234">
        <v>100.16</v>
      </c>
      <c r="H313" s="289">
        <f t="shared" si="16"/>
        <v>500.79999999999995</v>
      </c>
      <c r="I313" s="205">
        <f t="shared" si="15"/>
        <v>115.46444799999999</v>
      </c>
      <c r="J313" s="266">
        <f t="shared" si="17"/>
        <v>577.32223999999997</v>
      </c>
    </row>
    <row r="314" spans="1:10" ht="30" x14ac:dyDescent="0.25">
      <c r="A314" s="223" t="s">
        <v>1144</v>
      </c>
      <c r="B314" s="232">
        <v>34602</v>
      </c>
      <c r="C314" s="197" t="s">
        <v>264</v>
      </c>
      <c r="D314" s="194" t="s">
        <v>1151</v>
      </c>
      <c r="E314" s="232" t="s">
        <v>346</v>
      </c>
      <c r="F314" s="232">
        <v>30</v>
      </c>
      <c r="G314" s="234">
        <v>4.54</v>
      </c>
      <c r="H314" s="289">
        <f t="shared" si="16"/>
        <v>136.19999999999999</v>
      </c>
      <c r="I314" s="205">
        <f t="shared" si="15"/>
        <v>5.2337119999999997</v>
      </c>
      <c r="J314" s="266">
        <f t="shared" si="17"/>
        <v>157.01136</v>
      </c>
    </row>
    <row r="315" spans="1:10" ht="30" x14ac:dyDescent="0.25">
      <c r="A315" s="223" t="s">
        <v>1146</v>
      </c>
      <c r="B315" s="232">
        <v>34607</v>
      </c>
      <c r="C315" s="197" t="s">
        <v>264</v>
      </c>
      <c r="D315" s="194" t="s">
        <v>1153</v>
      </c>
      <c r="E315" s="232" t="s">
        <v>346</v>
      </c>
      <c r="F315" s="232">
        <v>30</v>
      </c>
      <c r="G315" s="234">
        <v>11.13</v>
      </c>
      <c r="H315" s="289">
        <f t="shared" si="16"/>
        <v>333.90000000000003</v>
      </c>
      <c r="I315" s="205">
        <f t="shared" si="15"/>
        <v>12.830664000000001</v>
      </c>
      <c r="J315" s="266">
        <f t="shared" si="17"/>
        <v>384.91991999999999</v>
      </c>
    </row>
    <row r="316" spans="1:10" ht="30" x14ac:dyDescent="0.25">
      <c r="A316" s="223" t="s">
        <v>1148</v>
      </c>
      <c r="B316" s="232">
        <v>34609</v>
      </c>
      <c r="C316" s="197" t="s">
        <v>264</v>
      </c>
      <c r="D316" s="194" t="s">
        <v>1155</v>
      </c>
      <c r="E316" s="232" t="s">
        <v>346</v>
      </c>
      <c r="F316" s="232">
        <v>15</v>
      </c>
      <c r="G316" s="234">
        <v>16.190000000000001</v>
      </c>
      <c r="H316" s="289">
        <f t="shared" si="16"/>
        <v>242.85000000000002</v>
      </c>
      <c r="I316" s="205">
        <f t="shared" si="15"/>
        <v>18.663832000000003</v>
      </c>
      <c r="J316" s="266">
        <f t="shared" si="17"/>
        <v>279.95748000000003</v>
      </c>
    </row>
    <row r="317" spans="1:10" ht="30" x14ac:dyDescent="0.25">
      <c r="A317" s="223" t="s">
        <v>1150</v>
      </c>
      <c r="B317" s="232">
        <v>34618</v>
      </c>
      <c r="C317" s="197" t="s">
        <v>264</v>
      </c>
      <c r="D317" s="194" t="s">
        <v>1157</v>
      </c>
      <c r="E317" s="232" t="s">
        <v>346</v>
      </c>
      <c r="F317" s="232">
        <v>30</v>
      </c>
      <c r="G317" s="234">
        <v>6.19</v>
      </c>
      <c r="H317" s="289">
        <f t="shared" si="16"/>
        <v>185.70000000000002</v>
      </c>
      <c r="I317" s="205">
        <f t="shared" si="15"/>
        <v>7.1358320000000006</v>
      </c>
      <c r="J317" s="266">
        <f t="shared" si="17"/>
        <v>214.07496000000003</v>
      </c>
    </row>
    <row r="318" spans="1:10" ht="30" x14ac:dyDescent="0.25">
      <c r="A318" s="223" t="s">
        <v>1152</v>
      </c>
      <c r="B318" s="232">
        <v>34621</v>
      </c>
      <c r="C318" s="197" t="s">
        <v>264</v>
      </c>
      <c r="D318" s="194" t="s">
        <v>1159</v>
      </c>
      <c r="E318" s="232" t="s">
        <v>346</v>
      </c>
      <c r="F318" s="232">
        <v>30</v>
      </c>
      <c r="G318" s="234">
        <v>15.34</v>
      </c>
      <c r="H318" s="289">
        <f t="shared" si="16"/>
        <v>460.2</v>
      </c>
      <c r="I318" s="205">
        <f t="shared" si="15"/>
        <v>17.683951999999998</v>
      </c>
      <c r="J318" s="266">
        <f t="shared" si="17"/>
        <v>530.51855999999998</v>
      </c>
    </row>
    <row r="319" spans="1:10" ht="30" x14ac:dyDescent="0.25">
      <c r="A319" s="223" t="s">
        <v>1154</v>
      </c>
      <c r="B319" s="232">
        <v>34622</v>
      </c>
      <c r="C319" s="197" t="s">
        <v>264</v>
      </c>
      <c r="D319" s="194" t="s">
        <v>1161</v>
      </c>
      <c r="E319" s="232" t="s">
        <v>346</v>
      </c>
      <c r="F319" s="232">
        <v>15</v>
      </c>
      <c r="G319" s="234">
        <v>22.79</v>
      </c>
      <c r="H319" s="289">
        <f t="shared" si="16"/>
        <v>341.84999999999997</v>
      </c>
      <c r="I319" s="205">
        <f t="shared" si="15"/>
        <v>26.272311999999999</v>
      </c>
      <c r="J319" s="266">
        <f t="shared" si="17"/>
        <v>394.08467999999999</v>
      </c>
    </row>
    <row r="320" spans="1:10" ht="30" x14ac:dyDescent="0.25">
      <c r="A320" s="223" t="s">
        <v>1156</v>
      </c>
      <c r="B320" s="232">
        <v>34624</v>
      </c>
      <c r="C320" s="197" t="s">
        <v>264</v>
      </c>
      <c r="D320" s="194" t="s">
        <v>1163</v>
      </c>
      <c r="E320" s="232" t="s">
        <v>346</v>
      </c>
      <c r="F320" s="232">
        <v>30</v>
      </c>
      <c r="G320" s="234">
        <v>8.27</v>
      </c>
      <c r="H320" s="289">
        <f t="shared" si="16"/>
        <v>248.1</v>
      </c>
      <c r="I320" s="205">
        <f t="shared" si="15"/>
        <v>9.5336559999999988</v>
      </c>
      <c r="J320" s="266">
        <f t="shared" si="17"/>
        <v>286.00967999999995</v>
      </c>
    </row>
    <row r="321" spans="1:10" ht="30" x14ac:dyDescent="0.25">
      <c r="A321" s="223" t="s">
        <v>1158</v>
      </c>
      <c r="B321" s="232">
        <v>34627</v>
      </c>
      <c r="C321" s="197" t="s">
        <v>264</v>
      </c>
      <c r="D321" s="194" t="s">
        <v>1165</v>
      </c>
      <c r="E321" s="232" t="s">
        <v>346</v>
      </c>
      <c r="F321" s="232">
        <v>15</v>
      </c>
      <c r="G321" s="234">
        <v>19.93</v>
      </c>
      <c r="H321" s="289">
        <f t="shared" si="16"/>
        <v>298.95</v>
      </c>
      <c r="I321" s="205">
        <f t="shared" si="15"/>
        <v>22.975304000000001</v>
      </c>
      <c r="J321" s="266">
        <f t="shared" si="17"/>
        <v>344.62956000000003</v>
      </c>
    </row>
    <row r="322" spans="1:10" ht="30" x14ac:dyDescent="0.25">
      <c r="A322" s="223" t="s">
        <v>1160</v>
      </c>
      <c r="B322" s="232">
        <v>34629</v>
      </c>
      <c r="C322" s="197" t="s">
        <v>264</v>
      </c>
      <c r="D322" s="194" t="s">
        <v>1167</v>
      </c>
      <c r="E322" s="232" t="s">
        <v>346</v>
      </c>
      <c r="F322" s="232">
        <v>15</v>
      </c>
      <c r="G322" s="234">
        <v>30.45</v>
      </c>
      <c r="H322" s="289">
        <f t="shared" si="16"/>
        <v>456.75</v>
      </c>
      <c r="I322" s="205">
        <f t="shared" si="15"/>
        <v>35.102759999999996</v>
      </c>
      <c r="J322" s="266">
        <f t="shared" si="17"/>
        <v>526.54139999999995</v>
      </c>
    </row>
    <row r="323" spans="1:10" ht="75" x14ac:dyDescent="0.25">
      <c r="A323" s="223" t="s">
        <v>1162</v>
      </c>
      <c r="B323" s="232">
        <v>39258</v>
      </c>
      <c r="C323" s="197" t="s">
        <v>264</v>
      </c>
      <c r="D323" s="194" t="s">
        <v>1169</v>
      </c>
      <c r="E323" s="232" t="s">
        <v>346</v>
      </c>
      <c r="F323" s="232">
        <v>15</v>
      </c>
      <c r="G323" s="234">
        <v>9.34</v>
      </c>
      <c r="H323" s="289">
        <f t="shared" si="16"/>
        <v>140.1</v>
      </c>
      <c r="I323" s="205">
        <f t="shared" si="15"/>
        <v>10.767151999999999</v>
      </c>
      <c r="J323" s="266">
        <f t="shared" si="17"/>
        <v>161.50727999999998</v>
      </c>
    </row>
    <row r="324" spans="1:10" ht="75" x14ac:dyDescent="0.25">
      <c r="A324" s="223" t="s">
        <v>1164</v>
      </c>
      <c r="B324" s="232">
        <v>39259</v>
      </c>
      <c r="C324" s="197" t="s">
        <v>264</v>
      </c>
      <c r="D324" s="194" t="s">
        <v>1171</v>
      </c>
      <c r="E324" s="232" t="s">
        <v>346</v>
      </c>
      <c r="F324" s="232">
        <v>15</v>
      </c>
      <c r="G324" s="234">
        <v>14.38</v>
      </c>
      <c r="H324" s="289">
        <f t="shared" si="16"/>
        <v>215.70000000000002</v>
      </c>
      <c r="I324" s="205">
        <f t="shared" si="15"/>
        <v>16.577264</v>
      </c>
      <c r="J324" s="266">
        <f t="shared" si="17"/>
        <v>248.65895999999998</v>
      </c>
    </row>
    <row r="325" spans="1:10" ht="75" x14ac:dyDescent="0.25">
      <c r="A325" s="223" t="s">
        <v>1166</v>
      </c>
      <c r="B325" s="232">
        <v>39260</v>
      </c>
      <c r="C325" s="197" t="s">
        <v>264</v>
      </c>
      <c r="D325" s="194" t="s">
        <v>1173</v>
      </c>
      <c r="E325" s="232" t="s">
        <v>346</v>
      </c>
      <c r="F325" s="232">
        <v>15</v>
      </c>
      <c r="G325" s="234">
        <v>22.02</v>
      </c>
      <c r="H325" s="289">
        <f t="shared" si="16"/>
        <v>330.3</v>
      </c>
      <c r="I325" s="205">
        <f t="shared" si="15"/>
        <v>25.384656</v>
      </c>
      <c r="J325" s="266">
        <f t="shared" si="17"/>
        <v>380.76983999999999</v>
      </c>
    </row>
    <row r="326" spans="1:10" ht="75" x14ac:dyDescent="0.25">
      <c r="A326" s="223" t="s">
        <v>1168</v>
      </c>
      <c r="B326" s="232">
        <v>39261</v>
      </c>
      <c r="C326" s="197" t="s">
        <v>264</v>
      </c>
      <c r="D326" s="194" t="s">
        <v>1175</v>
      </c>
      <c r="E326" s="232" t="s">
        <v>346</v>
      </c>
      <c r="F326" s="232">
        <v>15</v>
      </c>
      <c r="G326" s="234">
        <v>35.479999999999997</v>
      </c>
      <c r="H326" s="289">
        <f t="shared" si="16"/>
        <v>532.19999999999993</v>
      </c>
      <c r="I326" s="205">
        <f t="shared" si="15"/>
        <v>40.901343999999995</v>
      </c>
      <c r="J326" s="266">
        <f t="shared" si="17"/>
        <v>613.52015999999992</v>
      </c>
    </row>
    <row r="327" spans="1:10" x14ac:dyDescent="0.25">
      <c r="A327" s="223" t="s">
        <v>1170</v>
      </c>
      <c r="B327" s="232">
        <v>862</v>
      </c>
      <c r="C327" s="197" t="s">
        <v>264</v>
      </c>
      <c r="D327" s="194" t="s">
        <v>1177</v>
      </c>
      <c r="E327" s="232" t="s">
        <v>346</v>
      </c>
      <c r="F327" s="232">
        <v>15</v>
      </c>
      <c r="G327" s="234">
        <v>11.59</v>
      </c>
      <c r="H327" s="289">
        <f t="shared" si="16"/>
        <v>173.85</v>
      </c>
      <c r="I327" s="205">
        <f t="shared" si="15"/>
        <v>13.360951999999999</v>
      </c>
      <c r="J327" s="266">
        <f t="shared" si="17"/>
        <v>200.41427999999999</v>
      </c>
    </row>
    <row r="328" spans="1:10" x14ac:dyDescent="0.25">
      <c r="A328" s="223" t="s">
        <v>1172</v>
      </c>
      <c r="B328" s="232">
        <v>857</v>
      </c>
      <c r="C328" s="197" t="s">
        <v>264</v>
      </c>
      <c r="D328" s="194" t="s">
        <v>1179</v>
      </c>
      <c r="E328" s="232" t="s">
        <v>346</v>
      </c>
      <c r="F328" s="232">
        <v>15</v>
      </c>
      <c r="G328" s="234">
        <v>19.39</v>
      </c>
      <c r="H328" s="289">
        <f t="shared" si="16"/>
        <v>290.85000000000002</v>
      </c>
      <c r="I328" s="205">
        <f t="shared" si="15"/>
        <v>22.352792000000001</v>
      </c>
      <c r="J328" s="266">
        <f t="shared" si="17"/>
        <v>335.29187999999999</v>
      </c>
    </row>
    <row r="329" spans="1:10" x14ac:dyDescent="0.25">
      <c r="A329" s="223" t="s">
        <v>1174</v>
      </c>
      <c r="B329" s="232">
        <v>868</v>
      </c>
      <c r="C329" s="197" t="s">
        <v>264</v>
      </c>
      <c r="D329" s="194" t="s">
        <v>1181</v>
      </c>
      <c r="E329" s="232" t="s">
        <v>346</v>
      </c>
      <c r="F329" s="232">
        <v>15</v>
      </c>
      <c r="G329" s="234">
        <v>27.63</v>
      </c>
      <c r="H329" s="289">
        <f t="shared" si="16"/>
        <v>414.45</v>
      </c>
      <c r="I329" s="205">
        <f t="shared" si="15"/>
        <v>31.851863999999999</v>
      </c>
      <c r="J329" s="266">
        <f t="shared" si="17"/>
        <v>477.77796000000001</v>
      </c>
    </row>
    <row r="330" spans="1:10" x14ac:dyDescent="0.25">
      <c r="A330" s="223" t="s">
        <v>1176</v>
      </c>
      <c r="B330" s="232">
        <v>863</v>
      </c>
      <c r="C330" s="197" t="s">
        <v>264</v>
      </c>
      <c r="D330" s="194" t="s">
        <v>1183</v>
      </c>
      <c r="E330" s="232" t="s">
        <v>346</v>
      </c>
      <c r="F330" s="232">
        <v>10</v>
      </c>
      <c r="G330" s="234">
        <v>40.700000000000003</v>
      </c>
      <c r="H330" s="289">
        <f t="shared" si="16"/>
        <v>407</v>
      </c>
      <c r="I330" s="205">
        <f t="shared" si="15"/>
        <v>46.918960000000006</v>
      </c>
      <c r="J330" s="266">
        <f t="shared" si="17"/>
        <v>469.18960000000004</v>
      </c>
    </row>
    <row r="331" spans="1:10" x14ac:dyDescent="0.25">
      <c r="A331" s="223" t="s">
        <v>1178</v>
      </c>
      <c r="B331" s="232">
        <v>867</v>
      </c>
      <c r="C331" s="197" t="s">
        <v>264</v>
      </c>
      <c r="D331" s="194" t="s">
        <v>1185</v>
      </c>
      <c r="E331" s="232" t="s">
        <v>346</v>
      </c>
      <c r="F331" s="232">
        <v>10</v>
      </c>
      <c r="G331" s="234">
        <v>57.98</v>
      </c>
      <c r="H331" s="289">
        <f t="shared" si="16"/>
        <v>579.79999999999995</v>
      </c>
      <c r="I331" s="205">
        <f t="shared" si="15"/>
        <v>66.839343999999997</v>
      </c>
      <c r="J331" s="266">
        <f t="shared" si="17"/>
        <v>668.39343999999994</v>
      </c>
    </row>
    <row r="332" spans="1:10" ht="30" x14ac:dyDescent="0.25">
      <c r="A332" s="223" t="s">
        <v>1180</v>
      </c>
      <c r="B332" s="232">
        <v>11902</v>
      </c>
      <c r="C332" s="197" t="s">
        <v>264</v>
      </c>
      <c r="D332" s="194" t="s">
        <v>1187</v>
      </c>
      <c r="E332" s="232" t="s">
        <v>346</v>
      </c>
      <c r="F332" s="232">
        <v>10</v>
      </c>
      <c r="G332" s="234">
        <v>1.81</v>
      </c>
      <c r="H332" s="289">
        <f t="shared" si="16"/>
        <v>18.100000000000001</v>
      </c>
      <c r="I332" s="205">
        <f t="shared" si="15"/>
        <v>2.0865680000000002</v>
      </c>
      <c r="J332" s="266">
        <f t="shared" si="17"/>
        <v>20.865680000000001</v>
      </c>
    </row>
    <row r="333" spans="1:10" ht="30" x14ac:dyDescent="0.25">
      <c r="A333" s="223" t="s">
        <v>1182</v>
      </c>
      <c r="B333" s="232">
        <v>11906</v>
      </c>
      <c r="C333" s="197" t="s">
        <v>264</v>
      </c>
      <c r="D333" s="194" t="s">
        <v>1189</v>
      </c>
      <c r="E333" s="232" t="s">
        <v>346</v>
      </c>
      <c r="F333" s="232">
        <v>10</v>
      </c>
      <c r="G333" s="234">
        <v>4.5</v>
      </c>
      <c r="H333" s="289">
        <f t="shared" si="16"/>
        <v>45</v>
      </c>
      <c r="I333" s="205">
        <f t="shared" si="15"/>
        <v>5.1875999999999998</v>
      </c>
      <c r="J333" s="266">
        <f t="shared" si="17"/>
        <v>51.875999999999998</v>
      </c>
    </row>
    <row r="334" spans="1:10" ht="30" x14ac:dyDescent="0.25">
      <c r="A334" s="223" t="s">
        <v>1184</v>
      </c>
      <c r="B334" s="232">
        <v>39599</v>
      </c>
      <c r="C334" s="197" t="s">
        <v>264</v>
      </c>
      <c r="D334" s="194" t="s">
        <v>1191</v>
      </c>
      <c r="E334" s="232" t="s">
        <v>346</v>
      </c>
      <c r="F334" s="232">
        <v>30</v>
      </c>
      <c r="G334" s="234">
        <v>10.48</v>
      </c>
      <c r="H334" s="289">
        <f t="shared" si="16"/>
        <v>314.40000000000003</v>
      </c>
      <c r="I334" s="205">
        <f t="shared" si="15"/>
        <v>12.081344</v>
      </c>
      <c r="J334" s="266">
        <f t="shared" si="17"/>
        <v>362.44031999999999</v>
      </c>
    </row>
    <row r="335" spans="1:10" ht="45" x14ac:dyDescent="0.25">
      <c r="A335" s="223" t="s">
        <v>1186</v>
      </c>
      <c r="B335" s="232">
        <v>1872</v>
      </c>
      <c r="C335" s="197" t="s">
        <v>264</v>
      </c>
      <c r="D335" s="194" t="s">
        <v>1193</v>
      </c>
      <c r="E335" s="232" t="s">
        <v>396</v>
      </c>
      <c r="F335" s="232">
        <v>5</v>
      </c>
      <c r="G335" s="234">
        <v>2.57</v>
      </c>
      <c r="H335" s="289">
        <f t="shared" si="16"/>
        <v>12.85</v>
      </c>
      <c r="I335" s="205">
        <f t="shared" si="15"/>
        <v>2.9626959999999998</v>
      </c>
      <c r="J335" s="266">
        <f t="shared" si="17"/>
        <v>14.813479999999998</v>
      </c>
    </row>
    <row r="336" spans="1:10" ht="45" x14ac:dyDescent="0.25">
      <c r="A336" s="223" t="s">
        <v>1188</v>
      </c>
      <c r="B336" s="232">
        <v>1873</v>
      </c>
      <c r="C336" s="197" t="s">
        <v>264</v>
      </c>
      <c r="D336" s="194" t="s">
        <v>1197</v>
      </c>
      <c r="E336" s="232" t="s">
        <v>396</v>
      </c>
      <c r="F336" s="232">
        <v>2</v>
      </c>
      <c r="G336" s="234">
        <v>5.1100000000000003</v>
      </c>
      <c r="H336" s="289">
        <f t="shared" si="16"/>
        <v>10.220000000000001</v>
      </c>
      <c r="I336" s="205">
        <f t="shared" si="15"/>
        <v>5.8908080000000007</v>
      </c>
      <c r="J336" s="266">
        <f t="shared" si="17"/>
        <v>11.781616000000001</v>
      </c>
    </row>
    <row r="337" spans="1:10" ht="45" x14ac:dyDescent="0.25">
      <c r="A337" s="223" t="s">
        <v>1190</v>
      </c>
      <c r="B337" s="232">
        <v>10569</v>
      </c>
      <c r="C337" s="197" t="s">
        <v>264</v>
      </c>
      <c r="D337" s="194" t="s">
        <v>1205</v>
      </c>
      <c r="E337" s="232" t="s">
        <v>396</v>
      </c>
      <c r="F337" s="232">
        <v>2</v>
      </c>
      <c r="G337" s="234">
        <v>3.36</v>
      </c>
      <c r="H337" s="289">
        <f t="shared" si="16"/>
        <v>6.72</v>
      </c>
      <c r="I337" s="205">
        <f t="shared" si="15"/>
        <v>3.873408</v>
      </c>
      <c r="J337" s="266">
        <f t="shared" si="17"/>
        <v>7.7468159999999999</v>
      </c>
    </row>
    <row r="338" spans="1:10" ht="45" x14ac:dyDescent="0.25">
      <c r="A338" s="223" t="s">
        <v>1192</v>
      </c>
      <c r="B338" s="232">
        <v>1368</v>
      </c>
      <c r="C338" s="197" t="s">
        <v>264</v>
      </c>
      <c r="D338" s="194" t="s">
        <v>1207</v>
      </c>
      <c r="E338" s="232" t="s">
        <v>396</v>
      </c>
      <c r="F338" s="232">
        <v>2</v>
      </c>
      <c r="G338" s="234">
        <v>89.4</v>
      </c>
      <c r="H338" s="289">
        <f t="shared" si="16"/>
        <v>178.8</v>
      </c>
      <c r="I338" s="205">
        <f t="shared" ref="I338:I401" si="18">(G338+G338*$G$435)*(100%-$J$3)</f>
        <v>103.06032</v>
      </c>
      <c r="J338" s="266">
        <f t="shared" si="17"/>
        <v>206.12064000000001</v>
      </c>
    </row>
    <row r="339" spans="1:10" ht="45" x14ac:dyDescent="0.25">
      <c r="A339" s="223" t="s">
        <v>1194</v>
      </c>
      <c r="B339" s="232">
        <v>2559</v>
      </c>
      <c r="C339" s="197" t="s">
        <v>264</v>
      </c>
      <c r="D339" s="194" t="s">
        <v>1209</v>
      </c>
      <c r="E339" s="232" t="s">
        <v>396</v>
      </c>
      <c r="F339" s="232">
        <v>2</v>
      </c>
      <c r="G339" s="234">
        <v>13.5</v>
      </c>
      <c r="H339" s="289">
        <f t="shared" ref="H339:H402" si="19">F339*G339</f>
        <v>27</v>
      </c>
      <c r="I339" s="205">
        <f t="shared" si="18"/>
        <v>15.562799999999999</v>
      </c>
      <c r="J339" s="266">
        <f t="shared" ref="J339:J402" si="20">I339*F339</f>
        <v>31.125599999999999</v>
      </c>
    </row>
    <row r="340" spans="1:10" ht="45" x14ac:dyDescent="0.25">
      <c r="A340" s="223" t="s">
        <v>1196</v>
      </c>
      <c r="B340" s="232">
        <v>2565</v>
      </c>
      <c r="C340" s="197" t="s">
        <v>264</v>
      </c>
      <c r="D340" s="194" t="s">
        <v>1211</v>
      </c>
      <c r="E340" s="232" t="s">
        <v>396</v>
      </c>
      <c r="F340" s="232">
        <v>2</v>
      </c>
      <c r="G340" s="234">
        <v>10.94</v>
      </c>
      <c r="H340" s="289">
        <f t="shared" si="19"/>
        <v>21.88</v>
      </c>
      <c r="I340" s="205">
        <f t="shared" si="18"/>
        <v>12.611632</v>
      </c>
      <c r="J340" s="266">
        <f t="shared" si="20"/>
        <v>25.223264</v>
      </c>
    </row>
    <row r="341" spans="1:10" ht="45" x14ac:dyDescent="0.25">
      <c r="A341" s="223" t="s">
        <v>1198</v>
      </c>
      <c r="B341" s="232">
        <v>2593</v>
      </c>
      <c r="C341" s="197" t="s">
        <v>264</v>
      </c>
      <c r="D341" s="194" t="s">
        <v>1213</v>
      </c>
      <c r="E341" s="232" t="s">
        <v>396</v>
      </c>
      <c r="F341" s="232">
        <v>2</v>
      </c>
      <c r="G341" s="234">
        <v>11.3</v>
      </c>
      <c r="H341" s="289">
        <f t="shared" si="19"/>
        <v>22.6</v>
      </c>
      <c r="I341" s="205">
        <f t="shared" si="18"/>
        <v>13.02664</v>
      </c>
      <c r="J341" s="266">
        <f t="shared" si="20"/>
        <v>26.053280000000001</v>
      </c>
    </row>
    <row r="342" spans="1:10" ht="45" x14ac:dyDescent="0.25">
      <c r="A342" s="223" t="s">
        <v>1200</v>
      </c>
      <c r="B342" s="232">
        <v>2574</v>
      </c>
      <c r="C342" s="197" t="s">
        <v>264</v>
      </c>
      <c r="D342" s="194" t="s">
        <v>1215</v>
      </c>
      <c r="E342" s="232" t="s">
        <v>396</v>
      </c>
      <c r="F342" s="232">
        <v>2</v>
      </c>
      <c r="G342" s="234">
        <v>13.03</v>
      </c>
      <c r="H342" s="289">
        <f t="shared" si="19"/>
        <v>26.06</v>
      </c>
      <c r="I342" s="205">
        <f t="shared" si="18"/>
        <v>15.020983999999999</v>
      </c>
      <c r="J342" s="266">
        <f t="shared" si="20"/>
        <v>30.041967999999997</v>
      </c>
    </row>
    <row r="343" spans="1:10" ht="45" x14ac:dyDescent="0.25">
      <c r="A343" s="223" t="s">
        <v>1202</v>
      </c>
      <c r="B343" s="232">
        <v>2560</v>
      </c>
      <c r="C343" s="197" t="s">
        <v>264</v>
      </c>
      <c r="D343" s="194" t="s">
        <v>1217</v>
      </c>
      <c r="E343" s="232" t="s">
        <v>396</v>
      </c>
      <c r="F343" s="232">
        <v>2</v>
      </c>
      <c r="G343" s="234">
        <v>16.88</v>
      </c>
      <c r="H343" s="289">
        <f t="shared" si="19"/>
        <v>33.76</v>
      </c>
      <c r="I343" s="205">
        <f t="shared" si="18"/>
        <v>19.459263999999997</v>
      </c>
      <c r="J343" s="266">
        <f t="shared" si="20"/>
        <v>38.918527999999995</v>
      </c>
    </row>
    <row r="344" spans="1:10" ht="45" x14ac:dyDescent="0.25">
      <c r="A344" s="223" t="s">
        <v>1204</v>
      </c>
      <c r="B344" s="232">
        <v>2590</v>
      </c>
      <c r="C344" s="197" t="s">
        <v>264</v>
      </c>
      <c r="D344" s="194" t="s">
        <v>1219</v>
      </c>
      <c r="E344" s="232" t="s">
        <v>396</v>
      </c>
      <c r="F344" s="232">
        <v>1</v>
      </c>
      <c r="G344" s="234">
        <v>18.37</v>
      </c>
      <c r="H344" s="289">
        <f t="shared" si="19"/>
        <v>18.37</v>
      </c>
      <c r="I344" s="205">
        <f t="shared" si="18"/>
        <v>21.176936000000001</v>
      </c>
      <c r="J344" s="266">
        <f t="shared" si="20"/>
        <v>21.176936000000001</v>
      </c>
    </row>
    <row r="345" spans="1:10" ht="45" x14ac:dyDescent="0.25">
      <c r="A345" s="223" t="s">
        <v>1206</v>
      </c>
      <c r="B345" s="232">
        <v>2570</v>
      </c>
      <c r="C345" s="197" t="s">
        <v>264</v>
      </c>
      <c r="D345" s="194" t="s">
        <v>1221</v>
      </c>
      <c r="E345" s="232" t="s">
        <v>396</v>
      </c>
      <c r="F345" s="232">
        <v>1</v>
      </c>
      <c r="G345" s="234">
        <v>17.760000000000002</v>
      </c>
      <c r="H345" s="289">
        <f t="shared" si="19"/>
        <v>17.760000000000002</v>
      </c>
      <c r="I345" s="205">
        <f t="shared" si="18"/>
        <v>20.473728000000001</v>
      </c>
      <c r="J345" s="266">
        <f t="shared" si="20"/>
        <v>20.473728000000001</v>
      </c>
    </row>
    <row r="346" spans="1:10" ht="45" x14ac:dyDescent="0.25">
      <c r="A346" s="223" t="s">
        <v>1208</v>
      </c>
      <c r="B346" s="232">
        <v>2586</v>
      </c>
      <c r="C346" s="197" t="s">
        <v>264</v>
      </c>
      <c r="D346" s="194" t="s">
        <v>1223</v>
      </c>
      <c r="E346" s="232" t="s">
        <v>396</v>
      </c>
      <c r="F346" s="232">
        <v>1</v>
      </c>
      <c r="G346" s="234">
        <v>20.98</v>
      </c>
      <c r="H346" s="289">
        <f t="shared" si="19"/>
        <v>20.98</v>
      </c>
      <c r="I346" s="205">
        <f t="shared" si="18"/>
        <v>24.185744</v>
      </c>
      <c r="J346" s="266">
        <f t="shared" si="20"/>
        <v>24.185744</v>
      </c>
    </row>
    <row r="347" spans="1:10" ht="45" x14ac:dyDescent="0.25">
      <c r="A347" s="223" t="s">
        <v>1210</v>
      </c>
      <c r="B347" s="232">
        <v>14054</v>
      </c>
      <c r="C347" s="197" t="s">
        <v>264</v>
      </c>
      <c r="D347" s="194" t="s">
        <v>1225</v>
      </c>
      <c r="E347" s="232" t="s">
        <v>396</v>
      </c>
      <c r="F347" s="232">
        <v>1</v>
      </c>
      <c r="G347" s="234">
        <v>16.309999999999999</v>
      </c>
      <c r="H347" s="289">
        <f t="shared" si="19"/>
        <v>16.309999999999999</v>
      </c>
      <c r="I347" s="205">
        <f t="shared" si="18"/>
        <v>18.802167999999998</v>
      </c>
      <c r="J347" s="266">
        <f t="shared" si="20"/>
        <v>18.802167999999998</v>
      </c>
    </row>
    <row r="348" spans="1:10" ht="45" x14ac:dyDescent="0.25">
      <c r="A348" s="223" t="s">
        <v>1212</v>
      </c>
      <c r="B348" s="232">
        <v>14052</v>
      </c>
      <c r="C348" s="197" t="s">
        <v>264</v>
      </c>
      <c r="D348" s="194" t="s">
        <v>1227</v>
      </c>
      <c r="E348" s="232" t="s">
        <v>396</v>
      </c>
      <c r="F348" s="232">
        <v>1</v>
      </c>
      <c r="G348" s="234">
        <v>12.55</v>
      </c>
      <c r="H348" s="289">
        <f t="shared" si="19"/>
        <v>12.55</v>
      </c>
      <c r="I348" s="205">
        <f t="shared" si="18"/>
        <v>14.467640000000001</v>
      </c>
      <c r="J348" s="266">
        <f t="shared" si="20"/>
        <v>14.467640000000001</v>
      </c>
    </row>
    <row r="349" spans="1:10" ht="45" x14ac:dyDescent="0.25">
      <c r="A349" s="223" t="s">
        <v>1214</v>
      </c>
      <c r="B349" s="232">
        <v>14053</v>
      </c>
      <c r="C349" s="197" t="s">
        <v>264</v>
      </c>
      <c r="D349" s="194" t="s">
        <v>1229</v>
      </c>
      <c r="E349" s="232" t="s">
        <v>396</v>
      </c>
      <c r="F349" s="232">
        <v>2</v>
      </c>
      <c r="G349" s="234">
        <v>12.74</v>
      </c>
      <c r="H349" s="289">
        <f t="shared" si="19"/>
        <v>25.48</v>
      </c>
      <c r="I349" s="205">
        <f t="shared" si="18"/>
        <v>14.686672</v>
      </c>
      <c r="J349" s="266">
        <f t="shared" si="20"/>
        <v>29.373343999999999</v>
      </c>
    </row>
    <row r="350" spans="1:10" ht="45" x14ac:dyDescent="0.25">
      <c r="A350" s="223" t="s">
        <v>1216</v>
      </c>
      <c r="B350" s="232">
        <v>2558</v>
      </c>
      <c r="C350" s="197" t="s">
        <v>264</v>
      </c>
      <c r="D350" s="194" t="s">
        <v>1231</v>
      </c>
      <c r="E350" s="232" t="s">
        <v>396</v>
      </c>
      <c r="F350" s="232">
        <v>1</v>
      </c>
      <c r="G350" s="234">
        <v>9.59</v>
      </c>
      <c r="H350" s="289">
        <f t="shared" si="19"/>
        <v>9.59</v>
      </c>
      <c r="I350" s="205">
        <f t="shared" si="18"/>
        <v>11.055351999999999</v>
      </c>
      <c r="J350" s="266">
        <f t="shared" si="20"/>
        <v>11.055351999999999</v>
      </c>
    </row>
    <row r="351" spans="1:10" ht="45" x14ac:dyDescent="0.25">
      <c r="A351" s="223" t="s">
        <v>1218</v>
      </c>
      <c r="B351" s="232">
        <v>2591</v>
      </c>
      <c r="C351" s="197" t="s">
        <v>264</v>
      </c>
      <c r="D351" s="194" t="s">
        <v>1233</v>
      </c>
      <c r="E351" s="232" t="s">
        <v>396</v>
      </c>
      <c r="F351" s="232">
        <v>1</v>
      </c>
      <c r="G351" s="234">
        <v>10.92</v>
      </c>
      <c r="H351" s="289">
        <f t="shared" si="19"/>
        <v>10.92</v>
      </c>
      <c r="I351" s="205">
        <f t="shared" si="18"/>
        <v>12.588576</v>
      </c>
      <c r="J351" s="266">
        <f t="shared" si="20"/>
        <v>12.588576</v>
      </c>
    </row>
    <row r="352" spans="1:10" ht="45" x14ac:dyDescent="0.25">
      <c r="A352" s="223" t="s">
        <v>1220</v>
      </c>
      <c r="B352" s="232">
        <v>2569</v>
      </c>
      <c r="C352" s="197" t="s">
        <v>264</v>
      </c>
      <c r="D352" s="194" t="s">
        <v>1235</v>
      </c>
      <c r="E352" s="232" t="s">
        <v>396</v>
      </c>
      <c r="F352" s="232">
        <v>1</v>
      </c>
      <c r="G352" s="234">
        <v>10.59</v>
      </c>
      <c r="H352" s="289">
        <f t="shared" si="19"/>
        <v>10.59</v>
      </c>
      <c r="I352" s="205">
        <f t="shared" si="18"/>
        <v>12.208152</v>
      </c>
      <c r="J352" s="266">
        <f t="shared" si="20"/>
        <v>12.208152</v>
      </c>
    </row>
    <row r="353" spans="1:10" ht="30" x14ac:dyDescent="0.25">
      <c r="A353" s="223" t="s">
        <v>1222</v>
      </c>
      <c r="B353" s="232">
        <v>1879</v>
      </c>
      <c r="C353" s="197" t="s">
        <v>264</v>
      </c>
      <c r="D353" s="194" t="s">
        <v>1237</v>
      </c>
      <c r="E353" s="232" t="s">
        <v>396</v>
      </c>
      <c r="F353" s="232">
        <v>2</v>
      </c>
      <c r="G353" s="234">
        <v>2.98</v>
      </c>
      <c r="H353" s="289">
        <f t="shared" si="19"/>
        <v>5.96</v>
      </c>
      <c r="I353" s="205">
        <f t="shared" si="18"/>
        <v>3.4353439999999997</v>
      </c>
      <c r="J353" s="266">
        <f t="shared" si="20"/>
        <v>6.8706879999999995</v>
      </c>
    </row>
    <row r="354" spans="1:10" ht="30" x14ac:dyDescent="0.25">
      <c r="A354" s="223" t="s">
        <v>1224</v>
      </c>
      <c r="B354" s="232">
        <v>39273</v>
      </c>
      <c r="C354" s="197" t="s">
        <v>264</v>
      </c>
      <c r="D354" s="194" t="s">
        <v>1239</v>
      </c>
      <c r="E354" s="232" t="s">
        <v>396</v>
      </c>
      <c r="F354" s="232">
        <v>2</v>
      </c>
      <c r="G354" s="234">
        <v>3.86</v>
      </c>
      <c r="H354" s="289">
        <f t="shared" si="19"/>
        <v>7.72</v>
      </c>
      <c r="I354" s="205">
        <f t="shared" si="18"/>
        <v>4.449808</v>
      </c>
      <c r="J354" s="266">
        <f t="shared" si="20"/>
        <v>8.899616</v>
      </c>
    </row>
    <row r="355" spans="1:10" ht="30" x14ac:dyDescent="0.25">
      <c r="A355" s="223" t="s">
        <v>1226</v>
      </c>
      <c r="B355" s="232">
        <v>1876</v>
      </c>
      <c r="C355" s="197" t="s">
        <v>264</v>
      </c>
      <c r="D355" s="194" t="s">
        <v>1241</v>
      </c>
      <c r="E355" s="232" t="s">
        <v>396</v>
      </c>
      <c r="F355" s="232">
        <v>2</v>
      </c>
      <c r="G355" s="234">
        <v>10.02</v>
      </c>
      <c r="H355" s="289">
        <f t="shared" si="19"/>
        <v>20.04</v>
      </c>
      <c r="I355" s="205">
        <f t="shared" si="18"/>
        <v>11.551055999999999</v>
      </c>
      <c r="J355" s="266">
        <f t="shared" si="20"/>
        <v>23.102111999999998</v>
      </c>
    </row>
    <row r="356" spans="1:10" ht="30" x14ac:dyDescent="0.25">
      <c r="A356" s="223" t="s">
        <v>1228</v>
      </c>
      <c r="B356" s="235">
        <v>1875</v>
      </c>
      <c r="C356" s="197" t="s">
        <v>264</v>
      </c>
      <c r="D356" s="194" t="s">
        <v>1243</v>
      </c>
      <c r="E356" s="232" t="s">
        <v>396</v>
      </c>
      <c r="F356" s="232">
        <v>2</v>
      </c>
      <c r="G356" s="234">
        <v>6.16</v>
      </c>
      <c r="H356" s="289">
        <f t="shared" si="19"/>
        <v>12.32</v>
      </c>
      <c r="I356" s="205">
        <f t="shared" si="18"/>
        <v>7.101248</v>
      </c>
      <c r="J356" s="266">
        <f t="shared" si="20"/>
        <v>14.202496</v>
      </c>
    </row>
    <row r="357" spans="1:10" ht="30" x14ac:dyDescent="0.25">
      <c r="A357" s="223" t="s">
        <v>1230</v>
      </c>
      <c r="B357" s="235">
        <v>1884</v>
      </c>
      <c r="C357" s="197" t="s">
        <v>264</v>
      </c>
      <c r="D357" s="194" t="s">
        <v>1245</v>
      </c>
      <c r="E357" s="232" t="s">
        <v>396</v>
      </c>
      <c r="F357" s="232">
        <v>2</v>
      </c>
      <c r="G357" s="234">
        <v>4.51</v>
      </c>
      <c r="H357" s="289">
        <f t="shared" si="19"/>
        <v>9.02</v>
      </c>
      <c r="I357" s="205">
        <f t="shared" si="18"/>
        <v>5.199128</v>
      </c>
      <c r="J357" s="266">
        <f t="shared" si="20"/>
        <v>10.398256</v>
      </c>
    </row>
    <row r="358" spans="1:10" ht="30" x14ac:dyDescent="0.25">
      <c r="A358" s="223" t="s">
        <v>1232</v>
      </c>
      <c r="B358" s="232">
        <v>34653</v>
      </c>
      <c r="C358" s="197" t="s">
        <v>264</v>
      </c>
      <c r="D358" s="194" t="s">
        <v>1247</v>
      </c>
      <c r="E358" s="232" t="s">
        <v>396</v>
      </c>
      <c r="F358" s="232">
        <v>2</v>
      </c>
      <c r="G358" s="234">
        <v>9.1999999999999993</v>
      </c>
      <c r="H358" s="289">
        <f t="shared" si="19"/>
        <v>18.399999999999999</v>
      </c>
      <c r="I358" s="205">
        <f t="shared" si="18"/>
        <v>10.60576</v>
      </c>
      <c r="J358" s="266">
        <f t="shared" si="20"/>
        <v>21.21152</v>
      </c>
    </row>
    <row r="359" spans="1:10" ht="30" x14ac:dyDescent="0.25">
      <c r="A359" s="223" t="s">
        <v>1234</v>
      </c>
      <c r="B359" s="232">
        <v>34616</v>
      </c>
      <c r="C359" s="197" t="s">
        <v>264</v>
      </c>
      <c r="D359" s="194" t="s">
        <v>1249</v>
      </c>
      <c r="E359" s="232" t="s">
        <v>396</v>
      </c>
      <c r="F359" s="232">
        <v>2</v>
      </c>
      <c r="G359" s="234">
        <v>52.75</v>
      </c>
      <c r="H359" s="289">
        <f t="shared" si="19"/>
        <v>105.5</v>
      </c>
      <c r="I359" s="205">
        <f t="shared" si="18"/>
        <v>60.810200000000002</v>
      </c>
      <c r="J359" s="266">
        <f t="shared" si="20"/>
        <v>121.6204</v>
      </c>
    </row>
    <row r="360" spans="1:10" ht="30" x14ac:dyDescent="0.25">
      <c r="A360" s="223" t="s">
        <v>1236</v>
      </c>
      <c r="B360" s="232">
        <v>34686</v>
      </c>
      <c r="C360" s="197" t="s">
        <v>264</v>
      </c>
      <c r="D360" s="194" t="s">
        <v>1251</v>
      </c>
      <c r="E360" s="232" t="s">
        <v>396</v>
      </c>
      <c r="F360" s="232">
        <v>1</v>
      </c>
      <c r="G360" s="234">
        <v>13.65</v>
      </c>
      <c r="H360" s="289">
        <f t="shared" si="19"/>
        <v>13.65</v>
      </c>
      <c r="I360" s="205">
        <f t="shared" si="18"/>
        <v>15.735720000000001</v>
      </c>
      <c r="J360" s="266">
        <f t="shared" si="20"/>
        <v>15.735720000000001</v>
      </c>
    </row>
    <row r="361" spans="1:10" ht="30" x14ac:dyDescent="0.25">
      <c r="A361" s="223" t="s">
        <v>1238</v>
      </c>
      <c r="B361" s="232">
        <v>34623</v>
      </c>
      <c r="C361" s="197" t="s">
        <v>264</v>
      </c>
      <c r="D361" s="194" t="s">
        <v>1255</v>
      </c>
      <c r="E361" s="232" t="s">
        <v>396</v>
      </c>
      <c r="F361" s="232">
        <v>1</v>
      </c>
      <c r="G361" s="234">
        <v>51.94</v>
      </c>
      <c r="H361" s="289">
        <f t="shared" si="19"/>
        <v>51.94</v>
      </c>
      <c r="I361" s="205">
        <f t="shared" si="18"/>
        <v>59.876431999999994</v>
      </c>
      <c r="J361" s="266">
        <f t="shared" si="20"/>
        <v>59.876431999999994</v>
      </c>
    </row>
    <row r="362" spans="1:10" x14ac:dyDescent="0.25">
      <c r="A362" s="223" t="s">
        <v>1240</v>
      </c>
      <c r="B362" s="232">
        <v>34628</v>
      </c>
      <c r="C362" s="197" t="s">
        <v>264</v>
      </c>
      <c r="D362" s="194" t="s">
        <v>1257</v>
      </c>
      <c r="E362" s="232" t="s">
        <v>396</v>
      </c>
      <c r="F362" s="232">
        <v>1</v>
      </c>
      <c r="G362" s="234">
        <v>74.400000000000006</v>
      </c>
      <c r="H362" s="289">
        <f t="shared" si="19"/>
        <v>74.400000000000006</v>
      </c>
      <c r="I362" s="205">
        <f t="shared" si="18"/>
        <v>85.768320000000003</v>
      </c>
      <c r="J362" s="266">
        <f t="shared" si="20"/>
        <v>85.768320000000003</v>
      </c>
    </row>
    <row r="363" spans="1:10" ht="30" x14ac:dyDescent="0.25">
      <c r="A363" s="223" t="s">
        <v>1242</v>
      </c>
      <c r="B363" s="232">
        <v>34709</v>
      </c>
      <c r="C363" s="197" t="s">
        <v>264</v>
      </c>
      <c r="D363" s="194" t="s">
        <v>1259</v>
      </c>
      <c r="E363" s="232" t="s">
        <v>396</v>
      </c>
      <c r="F363" s="232">
        <v>1</v>
      </c>
      <c r="G363" s="234">
        <v>64.63</v>
      </c>
      <c r="H363" s="289">
        <f t="shared" si="19"/>
        <v>64.63</v>
      </c>
      <c r="I363" s="205">
        <f t="shared" si="18"/>
        <v>74.505463999999989</v>
      </c>
      <c r="J363" s="266">
        <f t="shared" si="20"/>
        <v>74.505463999999989</v>
      </c>
    </row>
    <row r="364" spans="1:10" ht="30" x14ac:dyDescent="0.25">
      <c r="A364" s="223" t="s">
        <v>1244</v>
      </c>
      <c r="B364" s="232">
        <v>2674</v>
      </c>
      <c r="C364" s="197" t="s">
        <v>264</v>
      </c>
      <c r="D364" s="194" t="s">
        <v>1283</v>
      </c>
      <c r="E364" s="232" t="s">
        <v>346</v>
      </c>
      <c r="F364" s="232">
        <v>10</v>
      </c>
      <c r="G364" s="234">
        <v>5.18</v>
      </c>
      <c r="H364" s="289">
        <f t="shared" si="19"/>
        <v>51.8</v>
      </c>
      <c r="I364" s="205">
        <f t="shared" si="18"/>
        <v>5.9715039999999995</v>
      </c>
      <c r="J364" s="266">
        <f t="shared" si="20"/>
        <v>59.715039999999995</v>
      </c>
    </row>
    <row r="365" spans="1:10" ht="30" x14ac:dyDescent="0.25">
      <c r="A365" s="223" t="s">
        <v>1246</v>
      </c>
      <c r="B365" s="232">
        <v>2685</v>
      </c>
      <c r="C365" s="197" t="s">
        <v>264</v>
      </c>
      <c r="D365" s="194" t="s">
        <v>1285</v>
      </c>
      <c r="E365" s="232" t="s">
        <v>346</v>
      </c>
      <c r="F365" s="232">
        <v>10</v>
      </c>
      <c r="G365" s="234">
        <v>8.09</v>
      </c>
      <c r="H365" s="289">
        <f t="shared" si="19"/>
        <v>80.900000000000006</v>
      </c>
      <c r="I365" s="205">
        <f t="shared" si="18"/>
        <v>9.3261520000000004</v>
      </c>
      <c r="J365" s="266">
        <f t="shared" si="20"/>
        <v>93.261520000000004</v>
      </c>
    </row>
    <row r="366" spans="1:10" ht="30" x14ac:dyDescent="0.25">
      <c r="A366" s="223" t="s">
        <v>1248</v>
      </c>
      <c r="B366" s="232">
        <v>2680</v>
      </c>
      <c r="C366" s="197" t="s">
        <v>264</v>
      </c>
      <c r="D366" s="194" t="s">
        <v>1287</v>
      </c>
      <c r="E366" s="232" t="s">
        <v>346</v>
      </c>
      <c r="F366" s="232">
        <v>10</v>
      </c>
      <c r="G366" s="234">
        <v>11.84</v>
      </c>
      <c r="H366" s="289">
        <f t="shared" si="19"/>
        <v>118.4</v>
      </c>
      <c r="I366" s="205">
        <f t="shared" si="18"/>
        <v>13.649151999999999</v>
      </c>
      <c r="J366" s="266">
        <f t="shared" si="20"/>
        <v>136.49151999999998</v>
      </c>
    </row>
    <row r="367" spans="1:10" ht="30" x14ac:dyDescent="0.25">
      <c r="A367" s="223" t="s">
        <v>1250</v>
      </c>
      <c r="B367" s="232">
        <v>2681</v>
      </c>
      <c r="C367" s="197" t="s">
        <v>264</v>
      </c>
      <c r="D367" s="194" t="s">
        <v>1289</v>
      </c>
      <c r="E367" s="232" t="s">
        <v>346</v>
      </c>
      <c r="F367" s="232">
        <v>5</v>
      </c>
      <c r="G367" s="234">
        <v>19.36</v>
      </c>
      <c r="H367" s="289">
        <f t="shared" si="19"/>
        <v>96.8</v>
      </c>
      <c r="I367" s="205">
        <f t="shared" si="18"/>
        <v>22.318207999999998</v>
      </c>
      <c r="J367" s="266">
        <f t="shared" si="20"/>
        <v>111.59103999999999</v>
      </c>
    </row>
    <row r="368" spans="1:10" ht="30" x14ac:dyDescent="0.25">
      <c r="A368" s="223" t="s">
        <v>1252</v>
      </c>
      <c r="B368" s="232">
        <v>2686</v>
      </c>
      <c r="C368" s="197" t="s">
        <v>264</v>
      </c>
      <c r="D368" s="194" t="s">
        <v>1291</v>
      </c>
      <c r="E368" s="232" t="s">
        <v>346</v>
      </c>
      <c r="F368" s="232">
        <v>1</v>
      </c>
      <c r="G368" s="234">
        <v>35.409999999999997</v>
      </c>
      <c r="H368" s="289">
        <f t="shared" si="19"/>
        <v>35.409999999999997</v>
      </c>
      <c r="I368" s="205">
        <f t="shared" si="18"/>
        <v>40.820647999999998</v>
      </c>
      <c r="J368" s="266">
        <f t="shared" si="20"/>
        <v>40.820647999999998</v>
      </c>
    </row>
    <row r="369" spans="1:10" ht="30" x14ac:dyDescent="0.25">
      <c r="A369" s="223" t="s">
        <v>1254</v>
      </c>
      <c r="B369" s="232">
        <v>2683</v>
      </c>
      <c r="C369" s="197" t="s">
        <v>264</v>
      </c>
      <c r="D369" s="194" t="s">
        <v>1293</v>
      </c>
      <c r="E369" s="232" t="s">
        <v>346</v>
      </c>
      <c r="F369" s="232">
        <v>1</v>
      </c>
      <c r="G369" s="234">
        <v>55.81</v>
      </c>
      <c r="H369" s="289">
        <f t="shared" si="19"/>
        <v>55.81</v>
      </c>
      <c r="I369" s="205">
        <f t="shared" si="18"/>
        <v>64.337767999999997</v>
      </c>
      <c r="J369" s="266">
        <f t="shared" si="20"/>
        <v>64.337767999999997</v>
      </c>
    </row>
    <row r="370" spans="1:10" ht="30" x14ac:dyDescent="0.25">
      <c r="A370" s="223" t="s">
        <v>1256</v>
      </c>
      <c r="B370" s="232">
        <v>2687</v>
      </c>
      <c r="C370" s="197" t="s">
        <v>264</v>
      </c>
      <c r="D370" s="194" t="s">
        <v>1295</v>
      </c>
      <c r="E370" s="232" t="s">
        <v>346</v>
      </c>
      <c r="F370" s="232">
        <v>5</v>
      </c>
      <c r="G370" s="234">
        <v>2.11</v>
      </c>
      <c r="H370" s="289">
        <f t="shared" si="19"/>
        <v>10.549999999999999</v>
      </c>
      <c r="I370" s="205">
        <f t="shared" si="18"/>
        <v>2.4324079999999997</v>
      </c>
      <c r="J370" s="266">
        <f t="shared" si="20"/>
        <v>12.162039999999998</v>
      </c>
    </row>
    <row r="371" spans="1:10" ht="30" x14ac:dyDescent="0.25">
      <c r="A371" s="223" t="s">
        <v>1258</v>
      </c>
      <c r="B371" s="232">
        <v>2689</v>
      </c>
      <c r="C371" s="197" t="s">
        <v>264</v>
      </c>
      <c r="D371" s="194" t="s">
        <v>1297</v>
      </c>
      <c r="E371" s="232" t="s">
        <v>346</v>
      </c>
      <c r="F371" s="232">
        <v>5</v>
      </c>
      <c r="G371" s="234">
        <v>2.5099999999999998</v>
      </c>
      <c r="H371" s="289">
        <f t="shared" si="19"/>
        <v>12.549999999999999</v>
      </c>
      <c r="I371" s="205">
        <f t="shared" si="18"/>
        <v>2.8935279999999999</v>
      </c>
      <c r="J371" s="266">
        <f t="shared" si="20"/>
        <v>14.467639999999999</v>
      </c>
    </row>
    <row r="372" spans="1:10" ht="30" x14ac:dyDescent="0.25">
      <c r="A372" s="223" t="s">
        <v>1260</v>
      </c>
      <c r="B372" s="232">
        <v>2688</v>
      </c>
      <c r="C372" s="197" t="s">
        <v>264</v>
      </c>
      <c r="D372" s="194" t="s">
        <v>1299</v>
      </c>
      <c r="E372" s="232" t="s">
        <v>346</v>
      </c>
      <c r="F372" s="232">
        <v>5</v>
      </c>
      <c r="G372" s="234">
        <v>2.72</v>
      </c>
      <c r="H372" s="289">
        <f t="shared" si="19"/>
        <v>13.600000000000001</v>
      </c>
      <c r="I372" s="205">
        <f t="shared" si="18"/>
        <v>3.1356160000000002</v>
      </c>
      <c r="J372" s="266">
        <f t="shared" si="20"/>
        <v>15.678080000000001</v>
      </c>
    </row>
    <row r="373" spans="1:10" ht="30" x14ac:dyDescent="0.25">
      <c r="A373" s="223" t="s">
        <v>1262</v>
      </c>
      <c r="B373" s="232">
        <v>2690</v>
      </c>
      <c r="C373" s="197" t="s">
        <v>264</v>
      </c>
      <c r="D373" s="194" t="s">
        <v>1301</v>
      </c>
      <c r="E373" s="232" t="s">
        <v>346</v>
      </c>
      <c r="F373" s="232">
        <v>5</v>
      </c>
      <c r="G373" s="234">
        <v>4.66</v>
      </c>
      <c r="H373" s="289">
        <f t="shared" si="19"/>
        <v>23.3</v>
      </c>
      <c r="I373" s="205">
        <f t="shared" si="18"/>
        <v>5.3720480000000004</v>
      </c>
      <c r="J373" s="266">
        <f t="shared" si="20"/>
        <v>26.860240000000001</v>
      </c>
    </row>
    <row r="374" spans="1:10" ht="45" x14ac:dyDescent="0.25">
      <c r="A374" s="223" t="s">
        <v>1264</v>
      </c>
      <c r="B374" s="232">
        <v>39254</v>
      </c>
      <c r="C374" s="197" t="s">
        <v>264</v>
      </c>
      <c r="D374" s="194" t="s">
        <v>1303</v>
      </c>
      <c r="E374" s="232" t="s">
        <v>346</v>
      </c>
      <c r="F374" s="232">
        <v>5</v>
      </c>
      <c r="G374" s="234">
        <v>11.95</v>
      </c>
      <c r="H374" s="289">
        <f t="shared" si="19"/>
        <v>59.75</v>
      </c>
      <c r="I374" s="205">
        <f t="shared" si="18"/>
        <v>13.77596</v>
      </c>
      <c r="J374" s="266">
        <f t="shared" si="20"/>
        <v>68.879800000000003</v>
      </c>
    </row>
    <row r="375" spans="1:10" ht="45" x14ac:dyDescent="0.25">
      <c r="A375" s="223" t="s">
        <v>1266</v>
      </c>
      <c r="B375" s="232">
        <v>39255</v>
      </c>
      <c r="C375" s="197" t="s">
        <v>264</v>
      </c>
      <c r="D375" s="194" t="s">
        <v>1305</v>
      </c>
      <c r="E375" s="232" t="s">
        <v>346</v>
      </c>
      <c r="F375" s="232">
        <v>5</v>
      </c>
      <c r="G375" s="234">
        <v>22.11</v>
      </c>
      <c r="H375" s="289">
        <f t="shared" si="19"/>
        <v>110.55</v>
      </c>
      <c r="I375" s="205">
        <f t="shared" si="18"/>
        <v>25.488408</v>
      </c>
      <c r="J375" s="266">
        <f t="shared" si="20"/>
        <v>127.44203999999999</v>
      </c>
    </row>
    <row r="376" spans="1:10" ht="45" x14ac:dyDescent="0.25">
      <c r="A376" s="223" t="s">
        <v>1268</v>
      </c>
      <c r="B376" s="232">
        <v>39253</v>
      </c>
      <c r="C376" s="197" t="s">
        <v>264</v>
      </c>
      <c r="D376" s="194" t="s">
        <v>1307</v>
      </c>
      <c r="E376" s="232" t="s">
        <v>346</v>
      </c>
      <c r="F376" s="232">
        <v>5</v>
      </c>
      <c r="G376" s="234">
        <v>15.22</v>
      </c>
      <c r="H376" s="289">
        <f t="shared" si="19"/>
        <v>76.100000000000009</v>
      </c>
      <c r="I376" s="205">
        <f t="shared" si="18"/>
        <v>17.545616000000003</v>
      </c>
      <c r="J376" s="266">
        <f t="shared" si="20"/>
        <v>87.728080000000006</v>
      </c>
    </row>
    <row r="377" spans="1:10" ht="45" x14ac:dyDescent="0.25">
      <c r="A377" s="223" t="s">
        <v>1270</v>
      </c>
      <c r="B377" s="232">
        <v>20111</v>
      </c>
      <c r="C377" s="197" t="s">
        <v>264</v>
      </c>
      <c r="D377" s="194" t="s">
        <v>1309</v>
      </c>
      <c r="E377" s="232" t="s">
        <v>396</v>
      </c>
      <c r="F377" s="232">
        <v>2</v>
      </c>
      <c r="G377" s="234">
        <v>8.9700000000000006</v>
      </c>
      <c r="H377" s="289">
        <f t="shared" si="19"/>
        <v>17.940000000000001</v>
      </c>
      <c r="I377" s="205">
        <f t="shared" si="18"/>
        <v>10.340616000000001</v>
      </c>
      <c r="J377" s="266">
        <f t="shared" si="20"/>
        <v>20.681232000000001</v>
      </c>
    </row>
    <row r="378" spans="1:10" ht="45" x14ac:dyDescent="0.25">
      <c r="A378" s="223" t="s">
        <v>1272</v>
      </c>
      <c r="B378" s="232">
        <v>404</v>
      </c>
      <c r="C378" s="197" t="s">
        <v>264</v>
      </c>
      <c r="D378" s="194" t="s">
        <v>1311</v>
      </c>
      <c r="E378" s="232" t="s">
        <v>346</v>
      </c>
      <c r="F378" s="232">
        <v>2</v>
      </c>
      <c r="G378" s="234">
        <v>1.22</v>
      </c>
      <c r="H378" s="289">
        <f t="shared" si="19"/>
        <v>2.44</v>
      </c>
      <c r="I378" s="205">
        <f t="shared" si="18"/>
        <v>1.4064159999999999</v>
      </c>
      <c r="J378" s="266">
        <f t="shared" si="20"/>
        <v>2.8128319999999998</v>
      </c>
    </row>
    <row r="379" spans="1:10" ht="45" x14ac:dyDescent="0.25">
      <c r="A379" s="223" t="s">
        <v>1274</v>
      </c>
      <c r="B379" s="232">
        <v>38062</v>
      </c>
      <c r="C379" s="197" t="s">
        <v>264</v>
      </c>
      <c r="D379" s="194" t="s">
        <v>1313</v>
      </c>
      <c r="E379" s="232" t="s">
        <v>396</v>
      </c>
      <c r="F379" s="232">
        <v>1</v>
      </c>
      <c r="G379" s="234">
        <v>7.5</v>
      </c>
      <c r="H379" s="289">
        <f t="shared" si="19"/>
        <v>7.5</v>
      </c>
      <c r="I379" s="205">
        <f t="shared" si="18"/>
        <v>8.6460000000000008</v>
      </c>
      <c r="J379" s="266">
        <f t="shared" si="20"/>
        <v>8.6460000000000008</v>
      </c>
    </row>
    <row r="380" spans="1:10" ht="45" x14ac:dyDescent="0.25">
      <c r="A380" s="223" t="s">
        <v>1276</v>
      </c>
      <c r="B380" s="232">
        <v>38065</v>
      </c>
      <c r="C380" s="197" t="s">
        <v>264</v>
      </c>
      <c r="D380" s="194" t="s">
        <v>1315</v>
      </c>
      <c r="E380" s="232" t="s">
        <v>396</v>
      </c>
      <c r="F380" s="232">
        <v>1</v>
      </c>
      <c r="G380" s="234">
        <v>33.03</v>
      </c>
      <c r="H380" s="289">
        <f t="shared" si="19"/>
        <v>33.03</v>
      </c>
      <c r="I380" s="205">
        <f t="shared" si="18"/>
        <v>38.076984000000003</v>
      </c>
      <c r="J380" s="266">
        <f t="shared" si="20"/>
        <v>38.076984000000003</v>
      </c>
    </row>
    <row r="381" spans="1:10" ht="60" x14ac:dyDescent="0.25">
      <c r="A381" s="223" t="s">
        <v>1278</v>
      </c>
      <c r="B381" s="232">
        <v>38068</v>
      </c>
      <c r="C381" s="197" t="s">
        <v>264</v>
      </c>
      <c r="D381" s="194" t="s">
        <v>1317</v>
      </c>
      <c r="E381" s="232" t="s">
        <v>396</v>
      </c>
      <c r="F381" s="232">
        <v>1</v>
      </c>
      <c r="G381" s="234">
        <v>15.39</v>
      </c>
      <c r="H381" s="289">
        <f t="shared" si="19"/>
        <v>15.39</v>
      </c>
      <c r="I381" s="205">
        <f t="shared" si="18"/>
        <v>17.741592000000001</v>
      </c>
      <c r="J381" s="266">
        <f t="shared" si="20"/>
        <v>17.741592000000001</v>
      </c>
    </row>
    <row r="382" spans="1:10" ht="60" x14ac:dyDescent="0.25">
      <c r="A382" s="223" t="s">
        <v>1280</v>
      </c>
      <c r="B382" s="232">
        <v>38077</v>
      </c>
      <c r="C382" s="197" t="s">
        <v>264</v>
      </c>
      <c r="D382" s="194" t="s">
        <v>1319</v>
      </c>
      <c r="E382" s="232" t="s">
        <v>396</v>
      </c>
      <c r="F382" s="232">
        <v>1</v>
      </c>
      <c r="G382" s="234">
        <v>16.260000000000002</v>
      </c>
      <c r="H382" s="289">
        <f t="shared" si="19"/>
        <v>16.260000000000002</v>
      </c>
      <c r="I382" s="205">
        <f t="shared" si="18"/>
        <v>18.744528000000003</v>
      </c>
      <c r="J382" s="266">
        <f t="shared" si="20"/>
        <v>18.744528000000003</v>
      </c>
    </row>
    <row r="383" spans="1:10" ht="60" x14ac:dyDescent="0.25">
      <c r="A383" s="223" t="s">
        <v>1282</v>
      </c>
      <c r="B383" s="232">
        <v>38079</v>
      </c>
      <c r="C383" s="197" t="s">
        <v>264</v>
      </c>
      <c r="D383" s="194" t="s">
        <v>1321</v>
      </c>
      <c r="E383" s="232" t="s">
        <v>396</v>
      </c>
      <c r="F383" s="232">
        <v>2</v>
      </c>
      <c r="G383" s="234">
        <v>23.21</v>
      </c>
      <c r="H383" s="289">
        <f t="shared" si="19"/>
        <v>46.42</v>
      </c>
      <c r="I383" s="205">
        <f t="shared" si="18"/>
        <v>26.756488000000001</v>
      </c>
      <c r="J383" s="266">
        <f t="shared" si="20"/>
        <v>53.512976000000002</v>
      </c>
    </row>
    <row r="384" spans="1:10" ht="60" x14ac:dyDescent="0.25">
      <c r="A384" s="223" t="s">
        <v>1284</v>
      </c>
      <c r="B384" s="232">
        <v>38071</v>
      </c>
      <c r="C384" s="197" t="s">
        <v>264</v>
      </c>
      <c r="D384" s="194" t="s">
        <v>1323</v>
      </c>
      <c r="E384" s="232" t="s">
        <v>396</v>
      </c>
      <c r="F384" s="232">
        <v>1</v>
      </c>
      <c r="G384" s="234">
        <v>18.41</v>
      </c>
      <c r="H384" s="289">
        <f t="shared" si="19"/>
        <v>18.41</v>
      </c>
      <c r="I384" s="205">
        <f t="shared" si="18"/>
        <v>21.223047999999999</v>
      </c>
      <c r="J384" s="266">
        <f t="shared" si="20"/>
        <v>21.223047999999999</v>
      </c>
    </row>
    <row r="385" spans="1:10" ht="60" x14ac:dyDescent="0.25">
      <c r="A385" s="223" t="s">
        <v>1286</v>
      </c>
      <c r="B385" s="232">
        <v>38081</v>
      </c>
      <c r="C385" s="197" t="s">
        <v>264</v>
      </c>
      <c r="D385" s="194" t="s">
        <v>1325</v>
      </c>
      <c r="E385" s="232" t="s">
        <v>396</v>
      </c>
      <c r="F385" s="232">
        <v>1</v>
      </c>
      <c r="G385" s="234">
        <v>25.81</v>
      </c>
      <c r="H385" s="289">
        <f t="shared" si="19"/>
        <v>25.81</v>
      </c>
      <c r="I385" s="205">
        <f t="shared" si="18"/>
        <v>29.753767999999997</v>
      </c>
      <c r="J385" s="266">
        <f t="shared" si="20"/>
        <v>29.753767999999997</v>
      </c>
    </row>
    <row r="386" spans="1:10" ht="60" x14ac:dyDescent="0.25">
      <c r="A386" s="223" t="s">
        <v>1288</v>
      </c>
      <c r="B386" s="232">
        <v>38070</v>
      </c>
      <c r="C386" s="197" t="s">
        <v>264</v>
      </c>
      <c r="D386" s="194" t="s">
        <v>1327</v>
      </c>
      <c r="E386" s="232" t="s">
        <v>396</v>
      </c>
      <c r="F386" s="232">
        <v>1</v>
      </c>
      <c r="G386" s="234">
        <v>17.78</v>
      </c>
      <c r="H386" s="289">
        <f t="shared" si="19"/>
        <v>17.78</v>
      </c>
      <c r="I386" s="205">
        <f t="shared" si="18"/>
        <v>20.496784000000002</v>
      </c>
      <c r="J386" s="266">
        <f t="shared" si="20"/>
        <v>20.496784000000002</v>
      </c>
    </row>
    <row r="387" spans="1:10" ht="60" x14ac:dyDescent="0.25">
      <c r="A387" s="223" t="s">
        <v>1290</v>
      </c>
      <c r="B387" s="232">
        <v>38072</v>
      </c>
      <c r="C387" s="197" t="s">
        <v>264</v>
      </c>
      <c r="D387" s="194" t="s">
        <v>1329</v>
      </c>
      <c r="E387" s="232" t="s">
        <v>396</v>
      </c>
      <c r="F387" s="232">
        <v>2</v>
      </c>
      <c r="G387" s="234">
        <v>22.3</v>
      </c>
      <c r="H387" s="289">
        <f t="shared" si="19"/>
        <v>44.6</v>
      </c>
      <c r="I387" s="205">
        <f t="shared" si="18"/>
        <v>25.707440000000002</v>
      </c>
      <c r="J387" s="266">
        <f t="shared" si="20"/>
        <v>51.414880000000004</v>
      </c>
    </row>
    <row r="388" spans="1:10" ht="45" x14ac:dyDescent="0.25">
      <c r="A388" s="223" t="s">
        <v>1292</v>
      </c>
      <c r="B388" s="232">
        <v>38063</v>
      </c>
      <c r="C388" s="197" t="s">
        <v>264</v>
      </c>
      <c r="D388" s="194" t="s">
        <v>1331</v>
      </c>
      <c r="E388" s="232" t="s">
        <v>396</v>
      </c>
      <c r="F388" s="232">
        <v>1</v>
      </c>
      <c r="G388" s="234">
        <v>10.210000000000001</v>
      </c>
      <c r="H388" s="289">
        <f t="shared" si="19"/>
        <v>10.210000000000001</v>
      </c>
      <c r="I388" s="205">
        <f t="shared" si="18"/>
        <v>11.770088000000001</v>
      </c>
      <c r="J388" s="266">
        <f t="shared" si="20"/>
        <v>11.770088000000001</v>
      </c>
    </row>
    <row r="389" spans="1:10" ht="45" x14ac:dyDescent="0.25">
      <c r="A389" s="223" t="s">
        <v>1294</v>
      </c>
      <c r="B389" s="232">
        <v>38091</v>
      </c>
      <c r="C389" s="197" t="s">
        <v>264</v>
      </c>
      <c r="D389" s="194" t="s">
        <v>1333</v>
      </c>
      <c r="E389" s="232" t="s">
        <v>396</v>
      </c>
      <c r="F389" s="232">
        <v>2</v>
      </c>
      <c r="G389" s="234">
        <v>2.58</v>
      </c>
      <c r="H389" s="289">
        <f t="shared" si="19"/>
        <v>5.16</v>
      </c>
      <c r="I389" s="205">
        <f t="shared" si="18"/>
        <v>2.974224</v>
      </c>
      <c r="J389" s="266">
        <f t="shared" si="20"/>
        <v>5.948448</v>
      </c>
    </row>
    <row r="390" spans="1:10" ht="45" x14ac:dyDescent="0.25">
      <c r="A390" s="223" t="s">
        <v>1296</v>
      </c>
      <c r="B390" s="232">
        <v>38095</v>
      </c>
      <c r="C390" s="197" t="s">
        <v>264</v>
      </c>
      <c r="D390" s="194" t="s">
        <v>1335</v>
      </c>
      <c r="E390" s="232" t="s">
        <v>396</v>
      </c>
      <c r="F390" s="232">
        <v>1</v>
      </c>
      <c r="G390" s="234">
        <v>5.45</v>
      </c>
      <c r="H390" s="289">
        <f t="shared" si="19"/>
        <v>5.45</v>
      </c>
      <c r="I390" s="205">
        <f t="shared" si="18"/>
        <v>6.2827599999999997</v>
      </c>
      <c r="J390" s="266">
        <f t="shared" si="20"/>
        <v>6.2827599999999997</v>
      </c>
    </row>
    <row r="391" spans="1:10" ht="45" x14ac:dyDescent="0.25">
      <c r="A391" s="223" t="s">
        <v>1298</v>
      </c>
      <c r="B391" s="232">
        <v>38092</v>
      </c>
      <c r="C391" s="197" t="s">
        <v>264</v>
      </c>
      <c r="D391" s="194" t="s">
        <v>1337</v>
      </c>
      <c r="E391" s="232" t="s">
        <v>396</v>
      </c>
      <c r="F391" s="232">
        <v>2</v>
      </c>
      <c r="G391" s="234">
        <v>2.44</v>
      </c>
      <c r="H391" s="289">
        <f t="shared" si="19"/>
        <v>4.88</v>
      </c>
      <c r="I391" s="205">
        <f t="shared" si="18"/>
        <v>2.8128319999999998</v>
      </c>
      <c r="J391" s="266">
        <f t="shared" si="20"/>
        <v>5.6256639999999996</v>
      </c>
    </row>
    <row r="392" spans="1:10" ht="45" x14ac:dyDescent="0.25">
      <c r="A392" s="223" t="s">
        <v>1300</v>
      </c>
      <c r="B392" s="232">
        <v>38093</v>
      </c>
      <c r="C392" s="197" t="s">
        <v>264</v>
      </c>
      <c r="D392" s="194" t="s">
        <v>1339</v>
      </c>
      <c r="E392" s="232" t="s">
        <v>396</v>
      </c>
      <c r="F392" s="232">
        <v>2</v>
      </c>
      <c r="G392" s="234">
        <v>2.5299999999999998</v>
      </c>
      <c r="H392" s="289">
        <f t="shared" si="19"/>
        <v>5.0599999999999996</v>
      </c>
      <c r="I392" s="205">
        <f t="shared" si="18"/>
        <v>2.9165839999999998</v>
      </c>
      <c r="J392" s="266">
        <f t="shared" si="20"/>
        <v>5.8331679999999997</v>
      </c>
    </row>
    <row r="393" spans="1:10" ht="45" x14ac:dyDescent="0.25">
      <c r="A393" s="223" t="s">
        <v>1302</v>
      </c>
      <c r="B393" s="232">
        <v>38096</v>
      </c>
      <c r="C393" s="197" t="s">
        <v>264</v>
      </c>
      <c r="D393" s="194" t="s">
        <v>1341</v>
      </c>
      <c r="E393" s="232" t="s">
        <v>396</v>
      </c>
      <c r="F393" s="232">
        <v>1</v>
      </c>
      <c r="G393" s="234">
        <v>5.87</v>
      </c>
      <c r="H393" s="289">
        <f t="shared" si="19"/>
        <v>5.87</v>
      </c>
      <c r="I393" s="205">
        <f t="shared" si="18"/>
        <v>6.7669360000000003</v>
      </c>
      <c r="J393" s="266">
        <f t="shared" si="20"/>
        <v>6.7669360000000003</v>
      </c>
    </row>
    <row r="394" spans="1:10" ht="45" x14ac:dyDescent="0.25">
      <c r="A394" s="223" t="s">
        <v>1304</v>
      </c>
      <c r="B394" s="232">
        <v>38094</v>
      </c>
      <c r="C394" s="197" t="s">
        <v>264</v>
      </c>
      <c r="D394" s="194" t="s">
        <v>1343</v>
      </c>
      <c r="E394" s="232" t="s">
        <v>396</v>
      </c>
      <c r="F394" s="232">
        <v>1</v>
      </c>
      <c r="G394" s="234">
        <v>3.09</v>
      </c>
      <c r="H394" s="289">
        <f t="shared" si="19"/>
        <v>3.09</v>
      </c>
      <c r="I394" s="205">
        <f t="shared" si="18"/>
        <v>3.5621519999999998</v>
      </c>
      <c r="J394" s="266">
        <f t="shared" si="20"/>
        <v>3.5621519999999998</v>
      </c>
    </row>
    <row r="395" spans="1:10" ht="45" x14ac:dyDescent="0.25">
      <c r="A395" s="223" t="s">
        <v>1306</v>
      </c>
      <c r="B395" s="232">
        <v>38097</v>
      </c>
      <c r="C395" s="197" t="s">
        <v>264</v>
      </c>
      <c r="D395" s="194" t="s">
        <v>1345</v>
      </c>
      <c r="E395" s="232" t="s">
        <v>396</v>
      </c>
      <c r="F395" s="232">
        <v>1</v>
      </c>
      <c r="G395" s="234">
        <v>6.29</v>
      </c>
      <c r="H395" s="289">
        <f t="shared" si="19"/>
        <v>6.29</v>
      </c>
      <c r="I395" s="205">
        <f t="shared" si="18"/>
        <v>7.251112</v>
      </c>
      <c r="J395" s="266">
        <f t="shared" si="20"/>
        <v>7.251112</v>
      </c>
    </row>
    <row r="396" spans="1:10" ht="45" x14ac:dyDescent="0.25">
      <c r="A396" s="223" t="s">
        <v>1308</v>
      </c>
      <c r="B396" s="232">
        <v>38098</v>
      </c>
      <c r="C396" s="197" t="s">
        <v>264</v>
      </c>
      <c r="D396" s="194" t="s">
        <v>1347</v>
      </c>
      <c r="E396" s="232" t="s">
        <v>396</v>
      </c>
      <c r="F396" s="232">
        <v>1</v>
      </c>
      <c r="G396" s="234">
        <v>6.29</v>
      </c>
      <c r="H396" s="289">
        <f>F396*G396</f>
        <v>6.29</v>
      </c>
      <c r="I396" s="205">
        <f t="shared" si="18"/>
        <v>7.251112</v>
      </c>
      <c r="J396" s="266">
        <f t="shared" si="20"/>
        <v>7.251112</v>
      </c>
    </row>
    <row r="397" spans="1:10" ht="30" x14ac:dyDescent="0.25">
      <c r="A397" s="223" t="s">
        <v>1310</v>
      </c>
      <c r="B397" s="232">
        <v>38124</v>
      </c>
      <c r="C397" s="197" t="s">
        <v>264</v>
      </c>
      <c r="D397" s="194" t="s">
        <v>1349</v>
      </c>
      <c r="E397" s="232" t="s">
        <v>396</v>
      </c>
      <c r="F397" s="232">
        <v>1</v>
      </c>
      <c r="G397" s="234">
        <v>39.950000000000003</v>
      </c>
      <c r="H397" s="289">
        <f t="shared" si="19"/>
        <v>39.950000000000003</v>
      </c>
      <c r="I397" s="205">
        <f t="shared" si="18"/>
        <v>46.054360000000003</v>
      </c>
      <c r="J397" s="266">
        <f t="shared" si="20"/>
        <v>46.054360000000003</v>
      </c>
    </row>
    <row r="398" spans="1:10" ht="30" x14ac:dyDescent="0.25">
      <c r="A398" s="223" t="s">
        <v>1312</v>
      </c>
      <c r="B398" s="232">
        <v>38194</v>
      </c>
      <c r="C398" s="197" t="s">
        <v>264</v>
      </c>
      <c r="D398" s="194" t="s">
        <v>1351</v>
      </c>
      <c r="E398" s="232" t="s">
        <v>396</v>
      </c>
      <c r="F398" s="232">
        <v>15</v>
      </c>
      <c r="G398" s="234">
        <v>5.66</v>
      </c>
      <c r="H398" s="289">
        <f t="shared" si="19"/>
        <v>84.9</v>
      </c>
      <c r="I398" s="205">
        <f t="shared" si="18"/>
        <v>6.5248480000000004</v>
      </c>
      <c r="J398" s="266">
        <f t="shared" si="20"/>
        <v>97.872720000000001</v>
      </c>
    </row>
    <row r="399" spans="1:10" ht="30" x14ac:dyDescent="0.25">
      <c r="A399" s="223" t="s">
        <v>1314</v>
      </c>
      <c r="B399" s="232">
        <v>39388</v>
      </c>
      <c r="C399" s="197" t="s">
        <v>264</v>
      </c>
      <c r="D399" s="194" t="s">
        <v>1353</v>
      </c>
      <c r="E399" s="232" t="s">
        <v>396</v>
      </c>
      <c r="F399" s="232">
        <v>2</v>
      </c>
      <c r="G399" s="234">
        <v>6.96</v>
      </c>
      <c r="H399" s="289">
        <f t="shared" si="19"/>
        <v>13.92</v>
      </c>
      <c r="I399" s="205">
        <f t="shared" si="18"/>
        <v>8.0234880000000004</v>
      </c>
      <c r="J399" s="266">
        <f t="shared" si="20"/>
        <v>16.046976000000001</v>
      </c>
    </row>
    <row r="400" spans="1:10" ht="30" x14ac:dyDescent="0.25">
      <c r="A400" s="223" t="s">
        <v>1316</v>
      </c>
      <c r="B400" s="232">
        <v>39387</v>
      </c>
      <c r="C400" s="197" t="s">
        <v>264</v>
      </c>
      <c r="D400" s="194" t="s">
        <v>1355</v>
      </c>
      <c r="E400" s="232" t="s">
        <v>396</v>
      </c>
      <c r="F400" s="232">
        <v>15</v>
      </c>
      <c r="G400" s="234">
        <v>10.85</v>
      </c>
      <c r="H400" s="289">
        <f t="shared" si="19"/>
        <v>162.75</v>
      </c>
      <c r="I400" s="205">
        <f t="shared" si="18"/>
        <v>12.50788</v>
      </c>
      <c r="J400" s="266">
        <f t="shared" si="20"/>
        <v>187.6182</v>
      </c>
    </row>
    <row r="401" spans="1:10" ht="30" x14ac:dyDescent="0.25">
      <c r="A401" s="223" t="s">
        <v>1318</v>
      </c>
      <c r="B401" s="232">
        <v>39386</v>
      </c>
      <c r="C401" s="197" t="s">
        <v>264</v>
      </c>
      <c r="D401" s="194" t="s">
        <v>1357</v>
      </c>
      <c r="E401" s="232" t="s">
        <v>396</v>
      </c>
      <c r="F401" s="232">
        <v>15</v>
      </c>
      <c r="G401" s="234">
        <v>7.56</v>
      </c>
      <c r="H401" s="289">
        <f t="shared" si="19"/>
        <v>113.39999999999999</v>
      </c>
      <c r="I401" s="205">
        <f t="shared" si="18"/>
        <v>8.7151680000000002</v>
      </c>
      <c r="J401" s="266">
        <f t="shared" si="20"/>
        <v>130.72752</v>
      </c>
    </row>
    <row r="402" spans="1:10" ht="60" x14ac:dyDescent="0.25">
      <c r="A402" s="223" t="s">
        <v>1320</v>
      </c>
      <c r="B402" s="232">
        <v>39394</v>
      </c>
      <c r="C402" s="197" t="s">
        <v>264</v>
      </c>
      <c r="D402" s="194" t="s">
        <v>1359</v>
      </c>
      <c r="E402" s="232" t="s">
        <v>396</v>
      </c>
      <c r="F402" s="232">
        <v>3</v>
      </c>
      <c r="G402" s="234">
        <v>54.52</v>
      </c>
      <c r="H402" s="289">
        <f t="shared" si="19"/>
        <v>163.56</v>
      </c>
      <c r="I402" s="205">
        <f t="shared" ref="I402:I424" si="21">(G402+G402*$G$435)*(100%-$J$3)</f>
        <v>62.850656000000001</v>
      </c>
      <c r="J402" s="266">
        <f t="shared" si="20"/>
        <v>188.55196799999999</v>
      </c>
    </row>
    <row r="403" spans="1:10" ht="45" x14ac:dyDescent="0.25">
      <c r="A403" s="223" t="s">
        <v>1322</v>
      </c>
      <c r="B403" s="232">
        <v>38774</v>
      </c>
      <c r="C403" s="197" t="s">
        <v>264</v>
      </c>
      <c r="D403" s="194" t="s">
        <v>1363</v>
      </c>
      <c r="E403" s="232" t="s">
        <v>396</v>
      </c>
      <c r="F403" s="232">
        <v>3</v>
      </c>
      <c r="G403" s="234">
        <v>14.22</v>
      </c>
      <c r="H403" s="289">
        <f t="shared" ref="H403:H424" si="22">F403*G403</f>
        <v>42.660000000000004</v>
      </c>
      <c r="I403" s="205">
        <f t="shared" si="21"/>
        <v>16.392816</v>
      </c>
      <c r="J403" s="266">
        <f t="shared" ref="J403:J424" si="23">I403*F403</f>
        <v>49.178448000000003</v>
      </c>
    </row>
    <row r="404" spans="1:10" ht="45" x14ac:dyDescent="0.25">
      <c r="A404" s="223" t="s">
        <v>1324</v>
      </c>
      <c r="B404" s="232">
        <v>38773</v>
      </c>
      <c r="C404" s="197" t="s">
        <v>264</v>
      </c>
      <c r="D404" s="194" t="s">
        <v>1365</v>
      </c>
      <c r="E404" s="232" t="s">
        <v>396</v>
      </c>
      <c r="F404" s="232">
        <v>2</v>
      </c>
      <c r="G404" s="234">
        <v>6.56</v>
      </c>
      <c r="H404" s="289">
        <f t="shared" si="22"/>
        <v>13.12</v>
      </c>
      <c r="I404" s="205">
        <f t="shared" si="21"/>
        <v>7.5623679999999993</v>
      </c>
      <c r="J404" s="266">
        <f t="shared" si="23"/>
        <v>15.124735999999999</v>
      </c>
    </row>
    <row r="405" spans="1:10" ht="30" x14ac:dyDescent="0.25">
      <c r="A405" s="223" t="s">
        <v>1326</v>
      </c>
      <c r="B405" s="232">
        <v>39390</v>
      </c>
      <c r="C405" s="197" t="s">
        <v>264</v>
      </c>
      <c r="D405" s="194" t="s">
        <v>1367</v>
      </c>
      <c r="E405" s="232" t="s">
        <v>396</v>
      </c>
      <c r="F405" s="232">
        <v>2</v>
      </c>
      <c r="G405" s="234">
        <v>29.75</v>
      </c>
      <c r="H405" s="289">
        <f t="shared" si="22"/>
        <v>59.5</v>
      </c>
      <c r="I405" s="205">
        <f t="shared" si="21"/>
        <v>34.2958</v>
      </c>
      <c r="J405" s="266">
        <f t="shared" si="23"/>
        <v>68.5916</v>
      </c>
    </row>
    <row r="406" spans="1:10" ht="30" x14ac:dyDescent="0.25">
      <c r="A406" s="223" t="s">
        <v>1328</v>
      </c>
      <c r="B406" s="232">
        <v>39391</v>
      </c>
      <c r="C406" s="197" t="s">
        <v>264</v>
      </c>
      <c r="D406" s="194" t="s">
        <v>1369</v>
      </c>
      <c r="E406" s="232" t="s">
        <v>396</v>
      </c>
      <c r="F406" s="232">
        <v>2</v>
      </c>
      <c r="G406" s="234">
        <v>33.200000000000003</v>
      </c>
      <c r="H406" s="289">
        <f t="shared" si="22"/>
        <v>66.400000000000006</v>
      </c>
      <c r="I406" s="205">
        <f t="shared" si="21"/>
        <v>38.272960000000005</v>
      </c>
      <c r="J406" s="266">
        <f t="shared" si="23"/>
        <v>76.54592000000001</v>
      </c>
    </row>
    <row r="407" spans="1:10" ht="30" x14ac:dyDescent="0.25">
      <c r="A407" s="223" t="s">
        <v>1330</v>
      </c>
      <c r="B407" s="232">
        <v>1893</v>
      </c>
      <c r="C407" s="197" t="s">
        <v>264</v>
      </c>
      <c r="D407" s="194" t="s">
        <v>1385</v>
      </c>
      <c r="E407" s="232" t="s">
        <v>396</v>
      </c>
      <c r="F407" s="232">
        <v>2</v>
      </c>
      <c r="G407" s="234">
        <v>3.85</v>
      </c>
      <c r="H407" s="289">
        <f t="shared" si="22"/>
        <v>7.7</v>
      </c>
      <c r="I407" s="205">
        <f t="shared" si="21"/>
        <v>4.4382799999999998</v>
      </c>
      <c r="J407" s="266">
        <f t="shared" si="23"/>
        <v>8.8765599999999996</v>
      </c>
    </row>
    <row r="408" spans="1:10" ht="30" x14ac:dyDescent="0.25">
      <c r="A408" s="223" t="s">
        <v>1332</v>
      </c>
      <c r="B408" s="232">
        <v>1902</v>
      </c>
      <c r="C408" s="197" t="s">
        <v>264</v>
      </c>
      <c r="D408" s="194" t="s">
        <v>1387</v>
      </c>
      <c r="E408" s="232" t="s">
        <v>396</v>
      </c>
      <c r="F408" s="232">
        <v>1</v>
      </c>
      <c r="G408" s="234">
        <v>2.8</v>
      </c>
      <c r="H408" s="289">
        <f t="shared" si="22"/>
        <v>2.8</v>
      </c>
      <c r="I408" s="205">
        <f t="shared" si="21"/>
        <v>3.2278399999999996</v>
      </c>
      <c r="J408" s="266">
        <f t="shared" si="23"/>
        <v>3.2278399999999996</v>
      </c>
    </row>
    <row r="409" spans="1:10" ht="30" x14ac:dyDescent="0.25">
      <c r="A409" s="223" t="s">
        <v>1334</v>
      </c>
      <c r="B409" s="232">
        <v>1891</v>
      </c>
      <c r="C409" s="197" t="s">
        <v>264</v>
      </c>
      <c r="D409" s="194" t="s">
        <v>1389</v>
      </c>
      <c r="E409" s="232" t="s">
        <v>396</v>
      </c>
      <c r="F409" s="232">
        <v>2</v>
      </c>
      <c r="G409" s="234">
        <v>1.29</v>
      </c>
      <c r="H409" s="289">
        <f t="shared" si="22"/>
        <v>2.58</v>
      </c>
      <c r="I409" s="205">
        <f t="shared" si="21"/>
        <v>1.487112</v>
      </c>
      <c r="J409" s="266">
        <f t="shared" si="23"/>
        <v>2.974224</v>
      </c>
    </row>
    <row r="410" spans="1:10" ht="30" x14ac:dyDescent="0.25">
      <c r="A410" s="223" t="s">
        <v>1336</v>
      </c>
      <c r="B410" s="232">
        <v>1892</v>
      </c>
      <c r="C410" s="197" t="s">
        <v>264</v>
      </c>
      <c r="D410" s="194" t="s">
        <v>1391</v>
      </c>
      <c r="E410" s="232" t="s">
        <v>396</v>
      </c>
      <c r="F410" s="232">
        <v>2</v>
      </c>
      <c r="G410" s="234">
        <v>1.8</v>
      </c>
      <c r="H410" s="289">
        <f t="shared" si="22"/>
        <v>3.6</v>
      </c>
      <c r="I410" s="205">
        <f t="shared" si="21"/>
        <v>2.07504</v>
      </c>
      <c r="J410" s="266">
        <f t="shared" si="23"/>
        <v>4.15008</v>
      </c>
    </row>
    <row r="411" spans="1:10" ht="30" x14ac:dyDescent="0.25">
      <c r="A411" s="223" t="s">
        <v>1338</v>
      </c>
      <c r="B411" s="232">
        <v>1894</v>
      </c>
      <c r="C411" s="197" t="s">
        <v>264</v>
      </c>
      <c r="D411" s="194" t="s">
        <v>1393</v>
      </c>
      <c r="E411" s="232" t="s">
        <v>396</v>
      </c>
      <c r="F411" s="232">
        <v>2</v>
      </c>
      <c r="G411" s="234">
        <v>5.57</v>
      </c>
      <c r="H411" s="289">
        <f t="shared" si="22"/>
        <v>11.14</v>
      </c>
      <c r="I411" s="205">
        <f t="shared" si="21"/>
        <v>6.4210960000000004</v>
      </c>
      <c r="J411" s="266">
        <f t="shared" si="23"/>
        <v>12.842192000000001</v>
      </c>
    </row>
    <row r="412" spans="1:10" ht="30" x14ac:dyDescent="0.25">
      <c r="A412" s="223" t="s">
        <v>1340</v>
      </c>
      <c r="B412" s="232">
        <v>2510</v>
      </c>
      <c r="C412" s="197" t="s">
        <v>264</v>
      </c>
      <c r="D412" s="194" t="s">
        <v>1395</v>
      </c>
      <c r="E412" s="232" t="s">
        <v>396</v>
      </c>
      <c r="F412" s="232">
        <v>1</v>
      </c>
      <c r="G412" s="234">
        <v>35.46</v>
      </c>
      <c r="H412" s="289">
        <f t="shared" si="22"/>
        <v>35.46</v>
      </c>
      <c r="I412" s="205">
        <f t="shared" si="21"/>
        <v>40.878287999999998</v>
      </c>
      <c r="J412" s="266">
        <f t="shared" si="23"/>
        <v>40.878287999999998</v>
      </c>
    </row>
    <row r="413" spans="1:10" ht="60" x14ac:dyDescent="0.25">
      <c r="A413" s="223" t="s">
        <v>1342</v>
      </c>
      <c r="B413" s="232">
        <v>39393</v>
      </c>
      <c r="C413" s="197" t="s">
        <v>264</v>
      </c>
      <c r="D413" s="194" t="s">
        <v>1397</v>
      </c>
      <c r="E413" s="232" t="s">
        <v>396</v>
      </c>
      <c r="F413" s="232">
        <v>1</v>
      </c>
      <c r="G413" s="234">
        <v>48.44</v>
      </c>
      <c r="H413" s="289">
        <f t="shared" si="22"/>
        <v>48.44</v>
      </c>
      <c r="I413" s="205">
        <f t="shared" si="21"/>
        <v>55.841631999999997</v>
      </c>
      <c r="J413" s="266">
        <f t="shared" si="23"/>
        <v>55.841631999999997</v>
      </c>
    </row>
    <row r="414" spans="1:10" ht="60" x14ac:dyDescent="0.25">
      <c r="A414" s="223" t="s">
        <v>1344</v>
      </c>
      <c r="B414" s="232">
        <v>1573</v>
      </c>
      <c r="C414" s="197" t="s">
        <v>264</v>
      </c>
      <c r="D414" s="194" t="s">
        <v>1399</v>
      </c>
      <c r="E414" s="232" t="s">
        <v>396</v>
      </c>
      <c r="F414" s="232">
        <v>2</v>
      </c>
      <c r="G414" s="234">
        <v>1.95</v>
      </c>
      <c r="H414" s="289">
        <f t="shared" si="22"/>
        <v>3.9</v>
      </c>
      <c r="I414" s="205">
        <f t="shared" si="21"/>
        <v>2.24796</v>
      </c>
      <c r="J414" s="266">
        <f t="shared" si="23"/>
        <v>4.4959199999999999</v>
      </c>
    </row>
    <row r="415" spans="1:10" ht="60" x14ac:dyDescent="0.25">
      <c r="A415" s="223" t="s">
        <v>1346</v>
      </c>
      <c r="B415" s="232">
        <v>1577</v>
      </c>
      <c r="C415" s="197" t="s">
        <v>264</v>
      </c>
      <c r="D415" s="194" t="s">
        <v>1401</v>
      </c>
      <c r="E415" s="232" t="s">
        <v>396</v>
      </c>
      <c r="F415" s="232">
        <v>2</v>
      </c>
      <c r="G415" s="234">
        <v>3.91</v>
      </c>
      <c r="H415" s="289">
        <f t="shared" si="22"/>
        <v>7.82</v>
      </c>
      <c r="I415" s="205">
        <f t="shared" si="21"/>
        <v>4.5074480000000001</v>
      </c>
      <c r="J415" s="266">
        <f t="shared" si="23"/>
        <v>9.0148960000000002</v>
      </c>
    </row>
    <row r="416" spans="1:10" ht="60" x14ac:dyDescent="0.25">
      <c r="A416" s="223" t="s">
        <v>1348</v>
      </c>
      <c r="B416" s="232">
        <v>1578</v>
      </c>
      <c r="C416" s="197" t="s">
        <v>264</v>
      </c>
      <c r="D416" s="194" t="s">
        <v>1403</v>
      </c>
      <c r="E416" s="232" t="s">
        <v>396</v>
      </c>
      <c r="F416" s="232">
        <v>2</v>
      </c>
      <c r="G416" s="234">
        <v>6.79</v>
      </c>
      <c r="H416" s="289">
        <f t="shared" si="22"/>
        <v>13.58</v>
      </c>
      <c r="I416" s="205">
        <f t="shared" si="21"/>
        <v>7.8275120000000005</v>
      </c>
      <c r="J416" s="266">
        <f t="shared" si="23"/>
        <v>15.655024000000001</v>
      </c>
    </row>
    <row r="417" spans="1:10" ht="60" x14ac:dyDescent="0.25">
      <c r="A417" s="223" t="s">
        <v>1350</v>
      </c>
      <c r="B417" s="232">
        <v>1570</v>
      </c>
      <c r="C417" s="197" t="s">
        <v>264</v>
      </c>
      <c r="D417" s="194" t="s">
        <v>1405</v>
      </c>
      <c r="E417" s="232" t="s">
        <v>396</v>
      </c>
      <c r="F417" s="232">
        <v>5</v>
      </c>
      <c r="G417" s="234">
        <v>1.26</v>
      </c>
      <c r="H417" s="289">
        <f t="shared" si="22"/>
        <v>6.3</v>
      </c>
      <c r="I417" s="205">
        <f t="shared" si="21"/>
        <v>1.452528</v>
      </c>
      <c r="J417" s="266">
        <f t="shared" si="23"/>
        <v>7.2626400000000002</v>
      </c>
    </row>
    <row r="418" spans="1:10" ht="60" x14ac:dyDescent="0.25">
      <c r="A418" s="223" t="s">
        <v>1352</v>
      </c>
      <c r="B418" s="232">
        <v>1571</v>
      </c>
      <c r="C418" s="197" t="s">
        <v>264</v>
      </c>
      <c r="D418" s="194" t="s">
        <v>1407</v>
      </c>
      <c r="E418" s="232" t="s">
        <v>396</v>
      </c>
      <c r="F418" s="232">
        <v>5</v>
      </c>
      <c r="G418" s="234">
        <v>1.64</v>
      </c>
      <c r="H418" s="289">
        <f t="shared" si="22"/>
        <v>8.1999999999999993</v>
      </c>
      <c r="I418" s="205">
        <f t="shared" si="21"/>
        <v>1.8905919999999998</v>
      </c>
      <c r="J418" s="266">
        <f t="shared" si="23"/>
        <v>9.4529599999999991</v>
      </c>
    </row>
    <row r="419" spans="1:10" ht="30" x14ac:dyDescent="0.25">
      <c r="A419" s="223" t="s">
        <v>1354</v>
      </c>
      <c r="B419" s="232">
        <v>38101</v>
      </c>
      <c r="C419" s="197" t="s">
        <v>264</v>
      </c>
      <c r="D419" s="194" t="s">
        <v>1409</v>
      </c>
      <c r="E419" s="232" t="s">
        <v>396</v>
      </c>
      <c r="F419" s="232">
        <v>2</v>
      </c>
      <c r="G419" s="234">
        <v>8.31</v>
      </c>
      <c r="H419" s="289">
        <f t="shared" si="22"/>
        <v>16.62</v>
      </c>
      <c r="I419" s="205">
        <f t="shared" si="21"/>
        <v>9.5797680000000014</v>
      </c>
      <c r="J419" s="266">
        <f t="shared" si="23"/>
        <v>19.159536000000003</v>
      </c>
    </row>
    <row r="420" spans="1:10" ht="45" x14ac:dyDescent="0.25">
      <c r="A420" s="223" t="s">
        <v>1356</v>
      </c>
      <c r="B420" s="232">
        <v>7528</v>
      </c>
      <c r="C420" s="197" t="s">
        <v>264</v>
      </c>
      <c r="D420" s="194" t="s">
        <v>1411</v>
      </c>
      <c r="E420" s="232" t="s">
        <v>396</v>
      </c>
      <c r="F420" s="232">
        <v>2</v>
      </c>
      <c r="G420" s="234">
        <v>9.9700000000000006</v>
      </c>
      <c r="H420" s="289">
        <f t="shared" si="22"/>
        <v>19.940000000000001</v>
      </c>
      <c r="I420" s="205">
        <f t="shared" si="21"/>
        <v>11.493416</v>
      </c>
      <c r="J420" s="266">
        <f t="shared" si="23"/>
        <v>22.986832</v>
      </c>
    </row>
    <row r="421" spans="1:10" ht="45" x14ac:dyDescent="0.25">
      <c r="A421" s="223" t="s">
        <v>1358</v>
      </c>
      <c r="B421" s="232">
        <v>12147</v>
      </c>
      <c r="C421" s="197" t="s">
        <v>264</v>
      </c>
      <c r="D421" s="194" t="s">
        <v>1413</v>
      </c>
      <c r="E421" s="232" t="s">
        <v>396</v>
      </c>
      <c r="F421" s="232">
        <v>2</v>
      </c>
      <c r="G421" s="234">
        <v>14.9</v>
      </c>
      <c r="H421" s="289">
        <f t="shared" si="22"/>
        <v>29.8</v>
      </c>
      <c r="I421" s="205">
        <f t="shared" si="21"/>
        <v>17.17672</v>
      </c>
      <c r="J421" s="266">
        <f t="shared" si="23"/>
        <v>34.353439999999999</v>
      </c>
    </row>
    <row r="422" spans="1:10" ht="45" x14ac:dyDescent="0.25">
      <c r="A422" s="223" t="s">
        <v>1360</v>
      </c>
      <c r="B422" s="232">
        <v>38075</v>
      </c>
      <c r="C422" s="197" t="s">
        <v>264</v>
      </c>
      <c r="D422" s="194" t="s">
        <v>1415</v>
      </c>
      <c r="E422" s="232" t="s">
        <v>396</v>
      </c>
      <c r="F422" s="232">
        <v>2</v>
      </c>
      <c r="G422" s="234">
        <v>16.920000000000002</v>
      </c>
      <c r="H422" s="289">
        <f t="shared" si="22"/>
        <v>33.840000000000003</v>
      </c>
      <c r="I422" s="205">
        <f t="shared" si="21"/>
        <v>19.505376000000002</v>
      </c>
      <c r="J422" s="266">
        <f t="shared" si="23"/>
        <v>39.010752000000004</v>
      </c>
    </row>
    <row r="423" spans="1:10" ht="30" x14ac:dyDescent="0.25">
      <c r="A423" s="223" t="s">
        <v>1362</v>
      </c>
      <c r="B423" s="232">
        <v>38102</v>
      </c>
      <c r="C423" s="197" t="s">
        <v>264</v>
      </c>
      <c r="D423" s="194" t="s">
        <v>1417</v>
      </c>
      <c r="E423" s="232" t="s">
        <v>396</v>
      </c>
      <c r="F423" s="232">
        <v>2</v>
      </c>
      <c r="G423" s="234">
        <v>10.63</v>
      </c>
      <c r="H423" s="289">
        <f t="shared" si="22"/>
        <v>21.26</v>
      </c>
      <c r="I423" s="205">
        <f t="shared" si="21"/>
        <v>12.254264000000001</v>
      </c>
      <c r="J423" s="266">
        <f t="shared" si="23"/>
        <v>24.508528000000002</v>
      </c>
    </row>
    <row r="424" spans="1:10" ht="45.75" thickBot="1" x14ac:dyDescent="0.3">
      <c r="A424" s="223" t="s">
        <v>1364</v>
      </c>
      <c r="B424" s="236">
        <v>38076</v>
      </c>
      <c r="C424" s="237" t="s">
        <v>264</v>
      </c>
      <c r="D424" s="209" t="s">
        <v>1419</v>
      </c>
      <c r="E424" s="236" t="s">
        <v>396</v>
      </c>
      <c r="F424" s="236">
        <v>2</v>
      </c>
      <c r="G424" s="238">
        <v>18.97</v>
      </c>
      <c r="H424" s="289">
        <f t="shared" si="22"/>
        <v>37.94</v>
      </c>
      <c r="I424" s="205">
        <f t="shared" si="21"/>
        <v>21.868615999999999</v>
      </c>
      <c r="J424" s="266">
        <f t="shared" si="23"/>
        <v>43.737231999999999</v>
      </c>
    </row>
    <row r="425" spans="1:10" ht="15.75" thickBot="1" x14ac:dyDescent="0.3">
      <c r="A425" s="572" t="s">
        <v>1420</v>
      </c>
      <c r="B425" s="573"/>
      <c r="C425" s="573"/>
      <c r="D425" s="573"/>
      <c r="E425" s="573"/>
      <c r="F425" s="573"/>
      <c r="G425" s="575"/>
      <c r="H425" s="300">
        <f>SUM(H274:H424)</f>
        <v>11874.909999999993</v>
      </c>
      <c r="I425" s="297" t="s">
        <v>1504</v>
      </c>
      <c r="J425" s="259">
        <f>SUM(J274:J424)</f>
        <v>13689.396248000001</v>
      </c>
    </row>
    <row r="426" spans="1:10" x14ac:dyDescent="0.25">
      <c r="A426" s="226"/>
      <c r="B426" s="226"/>
      <c r="C426" s="226"/>
      <c r="D426" s="198"/>
      <c r="E426" s="226"/>
      <c r="F426" s="226"/>
      <c r="G426" s="227"/>
      <c r="H426" s="227"/>
    </row>
    <row r="427" spans="1:10" x14ac:dyDescent="0.25">
      <c r="A427" s="226"/>
      <c r="B427" s="226"/>
      <c r="C427" s="226"/>
      <c r="D427" s="198"/>
      <c r="E427" s="226"/>
      <c r="F427" s="226"/>
      <c r="G427" s="227"/>
      <c r="H427" s="227"/>
    </row>
    <row r="428" spans="1:10" x14ac:dyDescent="0.25">
      <c r="A428" s="226"/>
      <c r="B428" s="226"/>
      <c r="C428" s="226"/>
      <c r="D428" s="198"/>
      <c r="E428" s="226"/>
      <c r="F428" s="226"/>
      <c r="G428" s="227"/>
      <c r="H428" s="227"/>
    </row>
    <row r="429" spans="1:10" ht="15.75" thickBot="1" x14ac:dyDescent="0.3">
      <c r="A429" s="226"/>
      <c r="B429" s="226"/>
      <c r="C429" s="226"/>
      <c r="D429" s="198"/>
      <c r="E429" s="226"/>
      <c r="F429" s="226"/>
      <c r="G429" s="227"/>
      <c r="H429" s="227"/>
    </row>
    <row r="430" spans="1:10" ht="30.75" thickBot="1" x14ac:dyDescent="0.3">
      <c r="A430" s="576" t="s">
        <v>1483</v>
      </c>
      <c r="B430" s="577"/>
      <c r="C430" s="577"/>
      <c r="D430" s="577"/>
      <c r="E430" s="577"/>
      <c r="F430" s="577"/>
      <c r="G430" s="577"/>
      <c r="H430" s="578"/>
      <c r="I430" s="296" t="s">
        <v>1507</v>
      </c>
    </row>
    <row r="431" spans="1:10" x14ac:dyDescent="0.25">
      <c r="A431" s="579" t="s">
        <v>657</v>
      </c>
      <c r="B431" s="580"/>
      <c r="C431" s="580"/>
      <c r="D431" s="580"/>
      <c r="E431" s="580"/>
      <c r="F431" s="580"/>
      <c r="G431" s="580"/>
      <c r="H431" s="302">
        <f>H143</f>
        <v>14619.155000000012</v>
      </c>
      <c r="I431" s="308">
        <f>J143</f>
        <v>16852.961884</v>
      </c>
    </row>
    <row r="432" spans="1:10" x14ac:dyDescent="0.25">
      <c r="A432" s="581" t="s">
        <v>1062</v>
      </c>
      <c r="B432" s="582"/>
      <c r="C432" s="582"/>
      <c r="D432" s="582"/>
      <c r="E432" s="582"/>
      <c r="F432" s="582"/>
      <c r="G432" s="582"/>
      <c r="H432" s="303">
        <f>H270</f>
        <v>3622.8300000000004</v>
      </c>
      <c r="I432" s="309">
        <f>J270</f>
        <v>4176.398424</v>
      </c>
    </row>
    <row r="433" spans="1:9" x14ac:dyDescent="0.25">
      <c r="A433" s="581" t="s">
        <v>1420</v>
      </c>
      <c r="B433" s="582"/>
      <c r="C433" s="582"/>
      <c r="D433" s="582"/>
      <c r="E433" s="582"/>
      <c r="F433" s="582"/>
      <c r="G433" s="582"/>
      <c r="H433" s="304">
        <f>H425</f>
        <v>11874.909999999993</v>
      </c>
      <c r="I433" s="310">
        <f>J425</f>
        <v>13689.396248000001</v>
      </c>
    </row>
    <row r="434" spans="1:9" x14ac:dyDescent="0.25">
      <c r="A434" s="568" t="s">
        <v>1484</v>
      </c>
      <c r="B434" s="569"/>
      <c r="C434" s="569"/>
      <c r="D434" s="569"/>
      <c r="E434" s="569"/>
      <c r="F434" s="569"/>
      <c r="G434" s="569"/>
      <c r="H434" s="305">
        <f>SUM(H431:H433)</f>
        <v>30116.895000000004</v>
      </c>
      <c r="I434" s="284"/>
    </row>
    <row r="435" spans="1:9" ht="15.75" thickBot="1" x14ac:dyDescent="0.3">
      <c r="A435" s="570" t="s">
        <v>1485</v>
      </c>
      <c r="B435" s="571"/>
      <c r="C435" s="571"/>
      <c r="D435" s="571"/>
      <c r="E435" s="571"/>
      <c r="F435" s="571"/>
      <c r="G435" s="239">
        <v>0.15279999999999999</v>
      </c>
      <c r="H435" s="306">
        <f>G435*H434</f>
        <v>4601.8615560000007</v>
      </c>
      <c r="I435" s="285"/>
    </row>
    <row r="436" spans="1:9" ht="15.75" thickBot="1" x14ac:dyDescent="0.3">
      <c r="A436" s="572" t="s">
        <v>1486</v>
      </c>
      <c r="B436" s="573"/>
      <c r="C436" s="573"/>
      <c r="D436" s="573"/>
      <c r="E436" s="573"/>
      <c r="F436" s="573"/>
      <c r="G436" s="574"/>
      <c r="H436" s="307">
        <f>SUM(H434:H435)</f>
        <v>34718.756556000008</v>
      </c>
      <c r="I436" s="286">
        <f>SUM(I431:I435)</f>
        <v>34718.756556</v>
      </c>
    </row>
    <row r="439" spans="1:9" x14ac:dyDescent="0.25">
      <c r="A439" t="s">
        <v>1508</v>
      </c>
    </row>
  </sheetData>
  <mergeCells count="15">
    <mergeCell ref="A272:J272"/>
    <mergeCell ref="A270:G270"/>
    <mergeCell ref="A3:H3"/>
    <mergeCell ref="A143:G143"/>
    <mergeCell ref="A1:J1"/>
    <mergeCell ref="A2:J2"/>
    <mergeCell ref="A145:J145"/>
    <mergeCell ref="A434:G434"/>
    <mergeCell ref="A435:F435"/>
    <mergeCell ref="A436:G436"/>
    <mergeCell ref="A425:G425"/>
    <mergeCell ref="A430:H430"/>
    <mergeCell ref="A431:G431"/>
    <mergeCell ref="A432:G432"/>
    <mergeCell ref="A433:G43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BEA36-9112-4D74-9E2F-F5181EDFA7AD}">
  <sheetPr>
    <tabColor theme="1" tint="4.9989318521683403E-2"/>
  </sheetPr>
  <dimension ref="A1:L133"/>
  <sheetViews>
    <sheetView view="pageBreakPreview" topLeftCell="A119" zoomScale="115" zoomScaleNormal="100" zoomScaleSheetLayoutView="115" workbookViewId="0">
      <selection activeCell="H115" sqref="H115"/>
    </sheetView>
  </sheetViews>
  <sheetFormatPr defaultRowHeight="15.75" x14ac:dyDescent="0.25"/>
  <cols>
    <col min="1" max="1" width="10.140625" style="4" bestFit="1" customWidth="1"/>
    <col min="2" max="2" width="12.5703125" style="4" bestFit="1" customWidth="1"/>
    <col min="3" max="3" width="10.85546875" style="4" customWidth="1"/>
    <col min="4" max="4" width="14.42578125" style="4" customWidth="1"/>
    <col min="5" max="5" width="12.85546875" style="4" bestFit="1" customWidth="1"/>
    <col min="6" max="6" width="11" style="4" bestFit="1" customWidth="1"/>
    <col min="7" max="7" width="19.85546875" style="4" customWidth="1"/>
    <col min="8" max="8" width="14.7109375" style="4" customWidth="1"/>
    <col min="9" max="9" width="34" style="4" bestFit="1" customWidth="1"/>
    <col min="10" max="10" width="4" style="4" customWidth="1"/>
    <col min="11" max="11" width="14.140625" style="4" customWidth="1"/>
    <col min="12" max="12" width="11.42578125" style="4" customWidth="1"/>
    <col min="13" max="15" width="9.28515625" style="4" bestFit="1" customWidth="1"/>
    <col min="16" max="256" width="9.140625" style="4"/>
    <col min="257" max="257" width="10.140625" style="4" bestFit="1" customWidth="1"/>
    <col min="258" max="259" width="9.140625" style="4"/>
    <col min="260" max="260" width="20.85546875" style="4" customWidth="1"/>
    <col min="261" max="261" width="12.85546875" style="4" bestFit="1" customWidth="1"/>
    <col min="262" max="262" width="9.140625" style="4"/>
    <col min="263" max="263" width="19.85546875" style="4" customWidth="1"/>
    <col min="264" max="264" width="14.7109375" style="4" customWidth="1"/>
    <col min="265" max="265" width="34" style="4" bestFit="1" customWidth="1"/>
    <col min="266" max="266" width="4" style="4" customWidth="1"/>
    <col min="267" max="267" width="14.140625" style="4" customWidth="1"/>
    <col min="268" max="268" width="11.42578125" style="4" customWidth="1"/>
    <col min="269" max="271" width="9.28515625" style="4" bestFit="1" customWidth="1"/>
    <col min="272" max="512" width="9.140625" style="4"/>
    <col min="513" max="513" width="10.140625" style="4" bestFit="1" customWidth="1"/>
    <col min="514" max="515" width="9.140625" style="4"/>
    <col min="516" max="516" width="20.85546875" style="4" customWidth="1"/>
    <col min="517" max="517" width="12.85546875" style="4" bestFit="1" customWidth="1"/>
    <col min="518" max="518" width="9.140625" style="4"/>
    <col min="519" max="519" width="19.85546875" style="4" customWidth="1"/>
    <col min="520" max="520" width="14.7109375" style="4" customWidth="1"/>
    <col min="521" max="521" width="34" style="4" bestFit="1" customWidth="1"/>
    <col min="522" max="522" width="4" style="4" customWidth="1"/>
    <col min="523" max="523" width="14.140625" style="4" customWidth="1"/>
    <col min="524" max="524" width="11.42578125" style="4" customWidth="1"/>
    <col min="525" max="527" width="9.28515625" style="4" bestFit="1" customWidth="1"/>
    <col min="528" max="768" width="9.140625" style="4"/>
    <col min="769" max="769" width="10.140625" style="4" bestFit="1" customWidth="1"/>
    <col min="770" max="771" width="9.140625" style="4"/>
    <col min="772" max="772" width="20.85546875" style="4" customWidth="1"/>
    <col min="773" max="773" width="12.85546875" style="4" bestFit="1" customWidth="1"/>
    <col min="774" max="774" width="9.140625" style="4"/>
    <col min="775" max="775" width="19.85546875" style="4" customWidth="1"/>
    <col min="776" max="776" width="14.7109375" style="4" customWidth="1"/>
    <col min="777" max="777" width="34" style="4" bestFit="1" customWidth="1"/>
    <col min="778" max="778" width="4" style="4" customWidth="1"/>
    <col min="779" max="779" width="14.140625" style="4" customWidth="1"/>
    <col min="780" max="780" width="11.42578125" style="4" customWidth="1"/>
    <col min="781" max="783" width="9.28515625" style="4" bestFit="1" customWidth="1"/>
    <col min="784" max="1024" width="9.140625" style="4"/>
    <col min="1025" max="1025" width="10.140625" style="4" bestFit="1" customWidth="1"/>
    <col min="1026" max="1027" width="9.140625" style="4"/>
    <col min="1028" max="1028" width="20.85546875" style="4" customWidth="1"/>
    <col min="1029" max="1029" width="12.85546875" style="4" bestFit="1" customWidth="1"/>
    <col min="1030" max="1030" width="9.140625" style="4"/>
    <col min="1031" max="1031" width="19.85546875" style="4" customWidth="1"/>
    <col min="1032" max="1032" width="14.7109375" style="4" customWidth="1"/>
    <col min="1033" max="1033" width="34" style="4" bestFit="1" customWidth="1"/>
    <col min="1034" max="1034" width="4" style="4" customWidth="1"/>
    <col min="1035" max="1035" width="14.140625" style="4" customWidth="1"/>
    <col min="1036" max="1036" width="11.42578125" style="4" customWidth="1"/>
    <col min="1037" max="1039" width="9.28515625" style="4" bestFit="1" customWidth="1"/>
    <col min="1040" max="1280" width="9.140625" style="4"/>
    <col min="1281" max="1281" width="10.140625" style="4" bestFit="1" customWidth="1"/>
    <col min="1282" max="1283" width="9.140625" style="4"/>
    <col min="1284" max="1284" width="20.85546875" style="4" customWidth="1"/>
    <col min="1285" max="1285" width="12.85546875" style="4" bestFit="1" customWidth="1"/>
    <col min="1286" max="1286" width="9.140625" style="4"/>
    <col min="1287" max="1287" width="19.85546875" style="4" customWidth="1"/>
    <col min="1288" max="1288" width="14.7109375" style="4" customWidth="1"/>
    <col min="1289" max="1289" width="34" style="4" bestFit="1" customWidth="1"/>
    <col min="1290" max="1290" width="4" style="4" customWidth="1"/>
    <col min="1291" max="1291" width="14.140625" style="4" customWidth="1"/>
    <col min="1292" max="1292" width="11.42578125" style="4" customWidth="1"/>
    <col min="1293" max="1295" width="9.28515625" style="4" bestFit="1" customWidth="1"/>
    <col min="1296" max="1536" width="9.140625" style="4"/>
    <col min="1537" max="1537" width="10.140625" style="4" bestFit="1" customWidth="1"/>
    <col min="1538" max="1539" width="9.140625" style="4"/>
    <col min="1540" max="1540" width="20.85546875" style="4" customWidth="1"/>
    <col min="1541" max="1541" width="12.85546875" style="4" bestFit="1" customWidth="1"/>
    <col min="1542" max="1542" width="9.140625" style="4"/>
    <col min="1543" max="1543" width="19.85546875" style="4" customWidth="1"/>
    <col min="1544" max="1544" width="14.7109375" style="4" customWidth="1"/>
    <col min="1545" max="1545" width="34" style="4" bestFit="1" customWidth="1"/>
    <col min="1546" max="1546" width="4" style="4" customWidth="1"/>
    <col min="1547" max="1547" width="14.140625" style="4" customWidth="1"/>
    <col min="1548" max="1548" width="11.42578125" style="4" customWidth="1"/>
    <col min="1549" max="1551" width="9.28515625" style="4" bestFit="1" customWidth="1"/>
    <col min="1552" max="1792" width="9.140625" style="4"/>
    <col min="1793" max="1793" width="10.140625" style="4" bestFit="1" customWidth="1"/>
    <col min="1794" max="1795" width="9.140625" style="4"/>
    <col min="1796" max="1796" width="20.85546875" style="4" customWidth="1"/>
    <col min="1797" max="1797" width="12.85546875" style="4" bestFit="1" customWidth="1"/>
    <col min="1798" max="1798" width="9.140625" style="4"/>
    <col min="1799" max="1799" width="19.85546875" style="4" customWidth="1"/>
    <col min="1800" max="1800" width="14.7109375" style="4" customWidth="1"/>
    <col min="1801" max="1801" width="34" style="4" bestFit="1" customWidth="1"/>
    <col min="1802" max="1802" width="4" style="4" customWidth="1"/>
    <col min="1803" max="1803" width="14.140625" style="4" customWidth="1"/>
    <col min="1804" max="1804" width="11.42578125" style="4" customWidth="1"/>
    <col min="1805" max="1807" width="9.28515625" style="4" bestFit="1" customWidth="1"/>
    <col min="1808" max="2048" width="9.140625" style="4"/>
    <col min="2049" max="2049" width="10.140625" style="4" bestFit="1" customWidth="1"/>
    <col min="2050" max="2051" width="9.140625" style="4"/>
    <col min="2052" max="2052" width="20.85546875" style="4" customWidth="1"/>
    <col min="2053" max="2053" width="12.85546875" style="4" bestFit="1" customWidth="1"/>
    <col min="2054" max="2054" width="9.140625" style="4"/>
    <col min="2055" max="2055" width="19.85546875" style="4" customWidth="1"/>
    <col min="2056" max="2056" width="14.7109375" style="4" customWidth="1"/>
    <col min="2057" max="2057" width="34" style="4" bestFit="1" customWidth="1"/>
    <col min="2058" max="2058" width="4" style="4" customWidth="1"/>
    <col min="2059" max="2059" width="14.140625" style="4" customWidth="1"/>
    <col min="2060" max="2060" width="11.42578125" style="4" customWidth="1"/>
    <col min="2061" max="2063" width="9.28515625" style="4" bestFit="1" customWidth="1"/>
    <col min="2064" max="2304" width="9.140625" style="4"/>
    <col min="2305" max="2305" width="10.140625" style="4" bestFit="1" customWidth="1"/>
    <col min="2306" max="2307" width="9.140625" style="4"/>
    <col min="2308" max="2308" width="20.85546875" style="4" customWidth="1"/>
    <col min="2309" max="2309" width="12.85546875" style="4" bestFit="1" customWidth="1"/>
    <col min="2310" max="2310" width="9.140625" style="4"/>
    <col min="2311" max="2311" width="19.85546875" style="4" customWidth="1"/>
    <col min="2312" max="2312" width="14.7109375" style="4" customWidth="1"/>
    <col min="2313" max="2313" width="34" style="4" bestFit="1" customWidth="1"/>
    <col min="2314" max="2314" width="4" style="4" customWidth="1"/>
    <col min="2315" max="2315" width="14.140625" style="4" customWidth="1"/>
    <col min="2316" max="2316" width="11.42578125" style="4" customWidth="1"/>
    <col min="2317" max="2319" width="9.28515625" style="4" bestFit="1" customWidth="1"/>
    <col min="2320" max="2560" width="9.140625" style="4"/>
    <col min="2561" max="2561" width="10.140625" style="4" bestFit="1" customWidth="1"/>
    <col min="2562" max="2563" width="9.140625" style="4"/>
    <col min="2564" max="2564" width="20.85546875" style="4" customWidth="1"/>
    <col min="2565" max="2565" width="12.85546875" style="4" bestFit="1" customWidth="1"/>
    <col min="2566" max="2566" width="9.140625" style="4"/>
    <col min="2567" max="2567" width="19.85546875" style="4" customWidth="1"/>
    <col min="2568" max="2568" width="14.7109375" style="4" customWidth="1"/>
    <col min="2569" max="2569" width="34" style="4" bestFit="1" customWidth="1"/>
    <col min="2570" max="2570" width="4" style="4" customWidth="1"/>
    <col min="2571" max="2571" width="14.140625" style="4" customWidth="1"/>
    <col min="2572" max="2572" width="11.42578125" style="4" customWidth="1"/>
    <col min="2573" max="2575" width="9.28515625" style="4" bestFit="1" customWidth="1"/>
    <col min="2576" max="2816" width="9.140625" style="4"/>
    <col min="2817" max="2817" width="10.140625" style="4" bestFit="1" customWidth="1"/>
    <col min="2818" max="2819" width="9.140625" style="4"/>
    <col min="2820" max="2820" width="20.85546875" style="4" customWidth="1"/>
    <col min="2821" max="2821" width="12.85546875" style="4" bestFit="1" customWidth="1"/>
    <col min="2822" max="2822" width="9.140625" style="4"/>
    <col min="2823" max="2823" width="19.85546875" style="4" customWidth="1"/>
    <col min="2824" max="2824" width="14.7109375" style="4" customWidth="1"/>
    <col min="2825" max="2825" width="34" style="4" bestFit="1" customWidth="1"/>
    <col min="2826" max="2826" width="4" style="4" customWidth="1"/>
    <col min="2827" max="2827" width="14.140625" style="4" customWidth="1"/>
    <col min="2828" max="2828" width="11.42578125" style="4" customWidth="1"/>
    <col min="2829" max="2831" width="9.28515625" style="4" bestFit="1" customWidth="1"/>
    <col min="2832" max="3072" width="9.140625" style="4"/>
    <col min="3073" max="3073" width="10.140625" style="4" bestFit="1" customWidth="1"/>
    <col min="3074" max="3075" width="9.140625" style="4"/>
    <col min="3076" max="3076" width="20.85546875" style="4" customWidth="1"/>
    <col min="3077" max="3077" width="12.85546875" style="4" bestFit="1" customWidth="1"/>
    <col min="3078" max="3078" width="9.140625" style="4"/>
    <col min="3079" max="3079" width="19.85546875" style="4" customWidth="1"/>
    <col min="3080" max="3080" width="14.7109375" style="4" customWidth="1"/>
    <col min="3081" max="3081" width="34" style="4" bestFit="1" customWidth="1"/>
    <col min="3082" max="3082" width="4" style="4" customWidth="1"/>
    <col min="3083" max="3083" width="14.140625" style="4" customWidth="1"/>
    <col min="3084" max="3084" width="11.42578125" style="4" customWidth="1"/>
    <col min="3085" max="3087" width="9.28515625" style="4" bestFit="1" customWidth="1"/>
    <col min="3088" max="3328" width="9.140625" style="4"/>
    <col min="3329" max="3329" width="10.140625" style="4" bestFit="1" customWidth="1"/>
    <col min="3330" max="3331" width="9.140625" style="4"/>
    <col min="3332" max="3332" width="20.85546875" style="4" customWidth="1"/>
    <col min="3333" max="3333" width="12.85546875" style="4" bestFit="1" customWidth="1"/>
    <col min="3334" max="3334" width="9.140625" style="4"/>
    <col min="3335" max="3335" width="19.85546875" style="4" customWidth="1"/>
    <col min="3336" max="3336" width="14.7109375" style="4" customWidth="1"/>
    <col min="3337" max="3337" width="34" style="4" bestFit="1" customWidth="1"/>
    <col min="3338" max="3338" width="4" style="4" customWidth="1"/>
    <col min="3339" max="3339" width="14.140625" style="4" customWidth="1"/>
    <col min="3340" max="3340" width="11.42578125" style="4" customWidth="1"/>
    <col min="3341" max="3343" width="9.28515625" style="4" bestFit="1" customWidth="1"/>
    <col min="3344" max="3584" width="9.140625" style="4"/>
    <col min="3585" max="3585" width="10.140625" style="4" bestFit="1" customWidth="1"/>
    <col min="3586" max="3587" width="9.140625" style="4"/>
    <col min="3588" max="3588" width="20.85546875" style="4" customWidth="1"/>
    <col min="3589" max="3589" width="12.85546875" style="4" bestFit="1" customWidth="1"/>
    <col min="3590" max="3590" width="9.140625" style="4"/>
    <col min="3591" max="3591" width="19.85546875" style="4" customWidth="1"/>
    <col min="3592" max="3592" width="14.7109375" style="4" customWidth="1"/>
    <col min="3593" max="3593" width="34" style="4" bestFit="1" customWidth="1"/>
    <col min="3594" max="3594" width="4" style="4" customWidth="1"/>
    <col min="3595" max="3595" width="14.140625" style="4" customWidth="1"/>
    <col min="3596" max="3596" width="11.42578125" style="4" customWidth="1"/>
    <col min="3597" max="3599" width="9.28515625" style="4" bestFit="1" customWidth="1"/>
    <col min="3600" max="3840" width="9.140625" style="4"/>
    <col min="3841" max="3841" width="10.140625" style="4" bestFit="1" customWidth="1"/>
    <col min="3842" max="3843" width="9.140625" style="4"/>
    <col min="3844" max="3844" width="20.85546875" style="4" customWidth="1"/>
    <col min="3845" max="3845" width="12.85546875" style="4" bestFit="1" customWidth="1"/>
    <col min="3846" max="3846" width="9.140625" style="4"/>
    <col min="3847" max="3847" width="19.85546875" style="4" customWidth="1"/>
    <col min="3848" max="3848" width="14.7109375" style="4" customWidth="1"/>
    <col min="3849" max="3849" width="34" style="4" bestFit="1" customWidth="1"/>
    <col min="3850" max="3850" width="4" style="4" customWidth="1"/>
    <col min="3851" max="3851" width="14.140625" style="4" customWidth="1"/>
    <col min="3852" max="3852" width="11.42578125" style="4" customWidth="1"/>
    <col min="3853" max="3855" width="9.28515625" style="4" bestFit="1" customWidth="1"/>
    <col min="3856" max="4096" width="9.140625" style="4"/>
    <col min="4097" max="4097" width="10.140625" style="4" bestFit="1" customWidth="1"/>
    <col min="4098" max="4099" width="9.140625" style="4"/>
    <col min="4100" max="4100" width="20.85546875" style="4" customWidth="1"/>
    <col min="4101" max="4101" width="12.85546875" style="4" bestFit="1" customWidth="1"/>
    <col min="4102" max="4102" width="9.140625" style="4"/>
    <col min="4103" max="4103" width="19.85546875" style="4" customWidth="1"/>
    <col min="4104" max="4104" width="14.7109375" style="4" customWidth="1"/>
    <col min="4105" max="4105" width="34" style="4" bestFit="1" customWidth="1"/>
    <col min="4106" max="4106" width="4" style="4" customWidth="1"/>
    <col min="4107" max="4107" width="14.140625" style="4" customWidth="1"/>
    <col min="4108" max="4108" width="11.42578125" style="4" customWidth="1"/>
    <col min="4109" max="4111" width="9.28515625" style="4" bestFit="1" customWidth="1"/>
    <col min="4112" max="4352" width="9.140625" style="4"/>
    <col min="4353" max="4353" width="10.140625" style="4" bestFit="1" customWidth="1"/>
    <col min="4354" max="4355" width="9.140625" style="4"/>
    <col min="4356" max="4356" width="20.85546875" style="4" customWidth="1"/>
    <col min="4357" max="4357" width="12.85546875" style="4" bestFit="1" customWidth="1"/>
    <col min="4358" max="4358" width="9.140625" style="4"/>
    <col min="4359" max="4359" width="19.85546875" style="4" customWidth="1"/>
    <col min="4360" max="4360" width="14.7109375" style="4" customWidth="1"/>
    <col min="4361" max="4361" width="34" style="4" bestFit="1" customWidth="1"/>
    <col min="4362" max="4362" width="4" style="4" customWidth="1"/>
    <col min="4363" max="4363" width="14.140625" style="4" customWidth="1"/>
    <col min="4364" max="4364" width="11.42578125" style="4" customWidth="1"/>
    <col min="4365" max="4367" width="9.28515625" style="4" bestFit="1" customWidth="1"/>
    <col min="4368" max="4608" width="9.140625" style="4"/>
    <col min="4609" max="4609" width="10.140625" style="4" bestFit="1" customWidth="1"/>
    <col min="4610" max="4611" width="9.140625" style="4"/>
    <col min="4612" max="4612" width="20.85546875" style="4" customWidth="1"/>
    <col min="4613" max="4613" width="12.85546875" style="4" bestFit="1" customWidth="1"/>
    <col min="4614" max="4614" width="9.140625" style="4"/>
    <col min="4615" max="4615" width="19.85546875" style="4" customWidth="1"/>
    <col min="4616" max="4616" width="14.7109375" style="4" customWidth="1"/>
    <col min="4617" max="4617" width="34" style="4" bestFit="1" customWidth="1"/>
    <col min="4618" max="4618" width="4" style="4" customWidth="1"/>
    <col min="4619" max="4619" width="14.140625" style="4" customWidth="1"/>
    <col min="4620" max="4620" width="11.42578125" style="4" customWidth="1"/>
    <col min="4621" max="4623" width="9.28515625" style="4" bestFit="1" customWidth="1"/>
    <col min="4624" max="4864" width="9.140625" style="4"/>
    <col min="4865" max="4865" width="10.140625" style="4" bestFit="1" customWidth="1"/>
    <col min="4866" max="4867" width="9.140625" style="4"/>
    <col min="4868" max="4868" width="20.85546875" style="4" customWidth="1"/>
    <col min="4869" max="4869" width="12.85546875" style="4" bestFit="1" customWidth="1"/>
    <col min="4870" max="4870" width="9.140625" style="4"/>
    <col min="4871" max="4871" width="19.85546875" style="4" customWidth="1"/>
    <col min="4872" max="4872" width="14.7109375" style="4" customWidth="1"/>
    <col min="4873" max="4873" width="34" style="4" bestFit="1" customWidth="1"/>
    <col min="4874" max="4874" width="4" style="4" customWidth="1"/>
    <col min="4875" max="4875" width="14.140625" style="4" customWidth="1"/>
    <col min="4876" max="4876" width="11.42578125" style="4" customWidth="1"/>
    <col min="4877" max="4879" width="9.28515625" style="4" bestFit="1" customWidth="1"/>
    <col min="4880" max="5120" width="9.140625" style="4"/>
    <col min="5121" max="5121" width="10.140625" style="4" bestFit="1" customWidth="1"/>
    <col min="5122" max="5123" width="9.140625" style="4"/>
    <col min="5124" max="5124" width="20.85546875" style="4" customWidth="1"/>
    <col min="5125" max="5125" width="12.85546875" style="4" bestFit="1" customWidth="1"/>
    <col min="5126" max="5126" width="9.140625" style="4"/>
    <col min="5127" max="5127" width="19.85546875" style="4" customWidth="1"/>
    <col min="5128" max="5128" width="14.7109375" style="4" customWidth="1"/>
    <col min="5129" max="5129" width="34" style="4" bestFit="1" customWidth="1"/>
    <col min="5130" max="5130" width="4" style="4" customWidth="1"/>
    <col min="5131" max="5131" width="14.140625" style="4" customWidth="1"/>
    <col min="5132" max="5132" width="11.42578125" style="4" customWidth="1"/>
    <col min="5133" max="5135" width="9.28515625" style="4" bestFit="1" customWidth="1"/>
    <col min="5136" max="5376" width="9.140625" style="4"/>
    <col min="5377" max="5377" width="10.140625" style="4" bestFit="1" customWidth="1"/>
    <col min="5378" max="5379" width="9.140625" style="4"/>
    <col min="5380" max="5380" width="20.85546875" style="4" customWidth="1"/>
    <col min="5381" max="5381" width="12.85546875" style="4" bestFit="1" customWidth="1"/>
    <col min="5382" max="5382" width="9.140625" style="4"/>
    <col min="5383" max="5383" width="19.85546875" style="4" customWidth="1"/>
    <col min="5384" max="5384" width="14.7109375" style="4" customWidth="1"/>
    <col min="5385" max="5385" width="34" style="4" bestFit="1" customWidth="1"/>
    <col min="5386" max="5386" width="4" style="4" customWidth="1"/>
    <col min="5387" max="5387" width="14.140625" style="4" customWidth="1"/>
    <col min="5388" max="5388" width="11.42578125" style="4" customWidth="1"/>
    <col min="5389" max="5391" width="9.28515625" style="4" bestFit="1" customWidth="1"/>
    <col min="5392" max="5632" width="9.140625" style="4"/>
    <col min="5633" max="5633" width="10.140625" style="4" bestFit="1" customWidth="1"/>
    <col min="5634" max="5635" width="9.140625" style="4"/>
    <col min="5636" max="5636" width="20.85546875" style="4" customWidth="1"/>
    <col min="5637" max="5637" width="12.85546875" style="4" bestFit="1" customWidth="1"/>
    <col min="5638" max="5638" width="9.140625" style="4"/>
    <col min="5639" max="5639" width="19.85546875" style="4" customWidth="1"/>
    <col min="5640" max="5640" width="14.7109375" style="4" customWidth="1"/>
    <col min="5641" max="5641" width="34" style="4" bestFit="1" customWidth="1"/>
    <col min="5642" max="5642" width="4" style="4" customWidth="1"/>
    <col min="5643" max="5643" width="14.140625" style="4" customWidth="1"/>
    <col min="5644" max="5644" width="11.42578125" style="4" customWidth="1"/>
    <col min="5645" max="5647" width="9.28515625" style="4" bestFit="1" customWidth="1"/>
    <col min="5648" max="5888" width="9.140625" style="4"/>
    <col min="5889" max="5889" width="10.140625" style="4" bestFit="1" customWidth="1"/>
    <col min="5890" max="5891" width="9.140625" style="4"/>
    <col min="5892" max="5892" width="20.85546875" style="4" customWidth="1"/>
    <col min="5893" max="5893" width="12.85546875" style="4" bestFit="1" customWidth="1"/>
    <col min="5894" max="5894" width="9.140625" style="4"/>
    <col min="5895" max="5895" width="19.85546875" style="4" customWidth="1"/>
    <col min="5896" max="5896" width="14.7109375" style="4" customWidth="1"/>
    <col min="5897" max="5897" width="34" style="4" bestFit="1" customWidth="1"/>
    <col min="5898" max="5898" width="4" style="4" customWidth="1"/>
    <col min="5899" max="5899" width="14.140625" style="4" customWidth="1"/>
    <col min="5900" max="5900" width="11.42578125" style="4" customWidth="1"/>
    <col min="5901" max="5903" width="9.28515625" style="4" bestFit="1" customWidth="1"/>
    <col min="5904" max="6144" width="9.140625" style="4"/>
    <col min="6145" max="6145" width="10.140625" style="4" bestFit="1" customWidth="1"/>
    <col min="6146" max="6147" width="9.140625" style="4"/>
    <col min="6148" max="6148" width="20.85546875" style="4" customWidth="1"/>
    <col min="6149" max="6149" width="12.85546875" style="4" bestFit="1" customWidth="1"/>
    <col min="6150" max="6150" width="9.140625" style="4"/>
    <col min="6151" max="6151" width="19.85546875" style="4" customWidth="1"/>
    <col min="6152" max="6152" width="14.7109375" style="4" customWidth="1"/>
    <col min="6153" max="6153" width="34" style="4" bestFit="1" customWidth="1"/>
    <col min="6154" max="6154" width="4" style="4" customWidth="1"/>
    <col min="6155" max="6155" width="14.140625" style="4" customWidth="1"/>
    <col min="6156" max="6156" width="11.42578125" style="4" customWidth="1"/>
    <col min="6157" max="6159" width="9.28515625" style="4" bestFit="1" customWidth="1"/>
    <col min="6160" max="6400" width="9.140625" style="4"/>
    <col min="6401" max="6401" width="10.140625" style="4" bestFit="1" customWidth="1"/>
    <col min="6402" max="6403" width="9.140625" style="4"/>
    <col min="6404" max="6404" width="20.85546875" style="4" customWidth="1"/>
    <col min="6405" max="6405" width="12.85546875" style="4" bestFit="1" customWidth="1"/>
    <col min="6406" max="6406" width="9.140625" style="4"/>
    <col min="6407" max="6407" width="19.85546875" style="4" customWidth="1"/>
    <col min="6408" max="6408" width="14.7109375" style="4" customWidth="1"/>
    <col min="6409" max="6409" width="34" style="4" bestFit="1" customWidth="1"/>
    <col min="6410" max="6410" width="4" style="4" customWidth="1"/>
    <col min="6411" max="6411" width="14.140625" style="4" customWidth="1"/>
    <col min="6412" max="6412" width="11.42578125" style="4" customWidth="1"/>
    <col min="6413" max="6415" width="9.28515625" style="4" bestFit="1" customWidth="1"/>
    <col min="6416" max="6656" width="9.140625" style="4"/>
    <col min="6657" max="6657" width="10.140625" style="4" bestFit="1" customWidth="1"/>
    <col min="6658" max="6659" width="9.140625" style="4"/>
    <col min="6660" max="6660" width="20.85546875" style="4" customWidth="1"/>
    <col min="6661" max="6661" width="12.85546875" style="4" bestFit="1" customWidth="1"/>
    <col min="6662" max="6662" width="9.140625" style="4"/>
    <col min="6663" max="6663" width="19.85546875" style="4" customWidth="1"/>
    <col min="6664" max="6664" width="14.7109375" style="4" customWidth="1"/>
    <col min="6665" max="6665" width="34" style="4" bestFit="1" customWidth="1"/>
    <col min="6666" max="6666" width="4" style="4" customWidth="1"/>
    <col min="6667" max="6667" width="14.140625" style="4" customWidth="1"/>
    <col min="6668" max="6668" width="11.42578125" style="4" customWidth="1"/>
    <col min="6669" max="6671" width="9.28515625" style="4" bestFit="1" customWidth="1"/>
    <col min="6672" max="6912" width="9.140625" style="4"/>
    <col min="6913" max="6913" width="10.140625" style="4" bestFit="1" customWidth="1"/>
    <col min="6914" max="6915" width="9.140625" style="4"/>
    <col min="6916" max="6916" width="20.85546875" style="4" customWidth="1"/>
    <col min="6917" max="6917" width="12.85546875" style="4" bestFit="1" customWidth="1"/>
    <col min="6918" max="6918" width="9.140625" style="4"/>
    <col min="6919" max="6919" width="19.85546875" style="4" customWidth="1"/>
    <col min="6920" max="6920" width="14.7109375" style="4" customWidth="1"/>
    <col min="6921" max="6921" width="34" style="4" bestFit="1" customWidth="1"/>
    <col min="6922" max="6922" width="4" style="4" customWidth="1"/>
    <col min="6923" max="6923" width="14.140625" style="4" customWidth="1"/>
    <col min="6924" max="6924" width="11.42578125" style="4" customWidth="1"/>
    <col min="6925" max="6927" width="9.28515625" style="4" bestFit="1" customWidth="1"/>
    <col min="6928" max="7168" width="9.140625" style="4"/>
    <col min="7169" max="7169" width="10.140625" style="4" bestFit="1" customWidth="1"/>
    <col min="7170" max="7171" width="9.140625" style="4"/>
    <col min="7172" max="7172" width="20.85546875" style="4" customWidth="1"/>
    <col min="7173" max="7173" width="12.85546875" style="4" bestFit="1" customWidth="1"/>
    <col min="7174" max="7174" width="9.140625" style="4"/>
    <col min="7175" max="7175" width="19.85546875" style="4" customWidth="1"/>
    <col min="7176" max="7176" width="14.7109375" style="4" customWidth="1"/>
    <col min="7177" max="7177" width="34" style="4" bestFit="1" customWidth="1"/>
    <col min="7178" max="7178" width="4" style="4" customWidth="1"/>
    <col min="7179" max="7179" width="14.140625" style="4" customWidth="1"/>
    <col min="7180" max="7180" width="11.42578125" style="4" customWidth="1"/>
    <col min="7181" max="7183" width="9.28515625" style="4" bestFit="1" customWidth="1"/>
    <col min="7184" max="7424" width="9.140625" style="4"/>
    <col min="7425" max="7425" width="10.140625" style="4" bestFit="1" customWidth="1"/>
    <col min="7426" max="7427" width="9.140625" style="4"/>
    <col min="7428" max="7428" width="20.85546875" style="4" customWidth="1"/>
    <col min="7429" max="7429" width="12.85546875" style="4" bestFit="1" customWidth="1"/>
    <col min="7430" max="7430" width="9.140625" style="4"/>
    <col min="7431" max="7431" width="19.85546875" style="4" customWidth="1"/>
    <col min="7432" max="7432" width="14.7109375" style="4" customWidth="1"/>
    <col min="7433" max="7433" width="34" style="4" bestFit="1" customWidth="1"/>
    <col min="7434" max="7434" width="4" style="4" customWidth="1"/>
    <col min="7435" max="7435" width="14.140625" style="4" customWidth="1"/>
    <col min="7436" max="7436" width="11.42578125" style="4" customWidth="1"/>
    <col min="7437" max="7439" width="9.28515625" style="4" bestFit="1" customWidth="1"/>
    <col min="7440" max="7680" width="9.140625" style="4"/>
    <col min="7681" max="7681" width="10.140625" style="4" bestFit="1" customWidth="1"/>
    <col min="7682" max="7683" width="9.140625" style="4"/>
    <col min="7684" max="7684" width="20.85546875" style="4" customWidth="1"/>
    <col min="7685" max="7685" width="12.85546875" style="4" bestFit="1" customWidth="1"/>
    <col min="7686" max="7686" width="9.140625" style="4"/>
    <col min="7687" max="7687" width="19.85546875" style="4" customWidth="1"/>
    <col min="7688" max="7688" width="14.7109375" style="4" customWidth="1"/>
    <col min="7689" max="7689" width="34" style="4" bestFit="1" customWidth="1"/>
    <col min="7690" max="7690" width="4" style="4" customWidth="1"/>
    <col min="7691" max="7691" width="14.140625" style="4" customWidth="1"/>
    <col min="7692" max="7692" width="11.42578125" style="4" customWidth="1"/>
    <col min="7693" max="7695" width="9.28515625" style="4" bestFit="1" customWidth="1"/>
    <col min="7696" max="7936" width="9.140625" style="4"/>
    <col min="7937" max="7937" width="10.140625" style="4" bestFit="1" customWidth="1"/>
    <col min="7938" max="7939" width="9.140625" style="4"/>
    <col min="7940" max="7940" width="20.85546875" style="4" customWidth="1"/>
    <col min="7941" max="7941" width="12.85546875" style="4" bestFit="1" customWidth="1"/>
    <col min="7942" max="7942" width="9.140625" style="4"/>
    <col min="7943" max="7943" width="19.85546875" style="4" customWidth="1"/>
    <col min="7944" max="7944" width="14.7109375" style="4" customWidth="1"/>
    <col min="7945" max="7945" width="34" style="4" bestFit="1" customWidth="1"/>
    <col min="7946" max="7946" width="4" style="4" customWidth="1"/>
    <col min="7947" max="7947" width="14.140625" style="4" customWidth="1"/>
    <col min="7948" max="7948" width="11.42578125" style="4" customWidth="1"/>
    <col min="7949" max="7951" width="9.28515625" style="4" bestFit="1" customWidth="1"/>
    <col min="7952" max="8192" width="9.140625" style="4"/>
    <col min="8193" max="8193" width="10.140625" style="4" bestFit="1" customWidth="1"/>
    <col min="8194" max="8195" width="9.140625" style="4"/>
    <col min="8196" max="8196" width="20.85546875" style="4" customWidth="1"/>
    <col min="8197" max="8197" width="12.85546875" style="4" bestFit="1" customWidth="1"/>
    <col min="8198" max="8198" width="9.140625" style="4"/>
    <col min="8199" max="8199" width="19.85546875" style="4" customWidth="1"/>
    <col min="8200" max="8200" width="14.7109375" style="4" customWidth="1"/>
    <col min="8201" max="8201" width="34" style="4" bestFit="1" customWidth="1"/>
    <col min="8202" max="8202" width="4" style="4" customWidth="1"/>
    <col min="8203" max="8203" width="14.140625" style="4" customWidth="1"/>
    <col min="8204" max="8204" width="11.42578125" style="4" customWidth="1"/>
    <col min="8205" max="8207" width="9.28515625" style="4" bestFit="1" customWidth="1"/>
    <col min="8208" max="8448" width="9.140625" style="4"/>
    <col min="8449" max="8449" width="10.140625" style="4" bestFit="1" customWidth="1"/>
    <col min="8450" max="8451" width="9.140625" style="4"/>
    <col min="8452" max="8452" width="20.85546875" style="4" customWidth="1"/>
    <col min="8453" max="8453" width="12.85546875" style="4" bestFit="1" customWidth="1"/>
    <col min="8454" max="8454" width="9.140625" style="4"/>
    <col min="8455" max="8455" width="19.85546875" style="4" customWidth="1"/>
    <col min="8456" max="8456" width="14.7109375" style="4" customWidth="1"/>
    <col min="8457" max="8457" width="34" style="4" bestFit="1" customWidth="1"/>
    <col min="8458" max="8458" width="4" style="4" customWidth="1"/>
    <col min="8459" max="8459" width="14.140625" style="4" customWidth="1"/>
    <col min="8460" max="8460" width="11.42578125" style="4" customWidth="1"/>
    <col min="8461" max="8463" width="9.28515625" style="4" bestFit="1" customWidth="1"/>
    <col min="8464" max="8704" width="9.140625" style="4"/>
    <col min="8705" max="8705" width="10.140625" style="4" bestFit="1" customWidth="1"/>
    <col min="8706" max="8707" width="9.140625" style="4"/>
    <col min="8708" max="8708" width="20.85546875" style="4" customWidth="1"/>
    <col min="8709" max="8709" width="12.85546875" style="4" bestFit="1" customWidth="1"/>
    <col min="8710" max="8710" width="9.140625" style="4"/>
    <col min="8711" max="8711" width="19.85546875" style="4" customWidth="1"/>
    <col min="8712" max="8712" width="14.7109375" style="4" customWidth="1"/>
    <col min="8713" max="8713" width="34" style="4" bestFit="1" customWidth="1"/>
    <col min="8714" max="8714" width="4" style="4" customWidth="1"/>
    <col min="8715" max="8715" width="14.140625" style="4" customWidth="1"/>
    <col min="8716" max="8716" width="11.42578125" style="4" customWidth="1"/>
    <col min="8717" max="8719" width="9.28515625" style="4" bestFit="1" customWidth="1"/>
    <col min="8720" max="8960" width="9.140625" style="4"/>
    <col min="8961" max="8961" width="10.140625" style="4" bestFit="1" customWidth="1"/>
    <col min="8962" max="8963" width="9.140625" style="4"/>
    <col min="8964" max="8964" width="20.85546875" style="4" customWidth="1"/>
    <col min="8965" max="8965" width="12.85546875" style="4" bestFit="1" customWidth="1"/>
    <col min="8966" max="8966" width="9.140625" style="4"/>
    <col min="8967" max="8967" width="19.85546875" style="4" customWidth="1"/>
    <col min="8968" max="8968" width="14.7109375" style="4" customWidth="1"/>
    <col min="8969" max="8969" width="34" style="4" bestFit="1" customWidth="1"/>
    <col min="8970" max="8970" width="4" style="4" customWidth="1"/>
    <col min="8971" max="8971" width="14.140625" style="4" customWidth="1"/>
    <col min="8972" max="8972" width="11.42578125" style="4" customWidth="1"/>
    <col min="8973" max="8975" width="9.28515625" style="4" bestFit="1" customWidth="1"/>
    <col min="8976" max="9216" width="9.140625" style="4"/>
    <col min="9217" max="9217" width="10.140625" style="4" bestFit="1" customWidth="1"/>
    <col min="9218" max="9219" width="9.140625" style="4"/>
    <col min="9220" max="9220" width="20.85546875" style="4" customWidth="1"/>
    <col min="9221" max="9221" width="12.85546875" style="4" bestFit="1" customWidth="1"/>
    <col min="9222" max="9222" width="9.140625" style="4"/>
    <col min="9223" max="9223" width="19.85546875" style="4" customWidth="1"/>
    <col min="9224" max="9224" width="14.7109375" style="4" customWidth="1"/>
    <col min="9225" max="9225" width="34" style="4" bestFit="1" customWidth="1"/>
    <col min="9226" max="9226" width="4" style="4" customWidth="1"/>
    <col min="9227" max="9227" width="14.140625" style="4" customWidth="1"/>
    <col min="9228" max="9228" width="11.42578125" style="4" customWidth="1"/>
    <col min="9229" max="9231" width="9.28515625" style="4" bestFit="1" customWidth="1"/>
    <col min="9232" max="9472" width="9.140625" style="4"/>
    <col min="9473" max="9473" width="10.140625" style="4" bestFit="1" customWidth="1"/>
    <col min="9474" max="9475" width="9.140625" style="4"/>
    <col min="9476" max="9476" width="20.85546875" style="4" customWidth="1"/>
    <col min="9477" max="9477" width="12.85546875" style="4" bestFit="1" customWidth="1"/>
    <col min="9478" max="9478" width="9.140625" style="4"/>
    <col min="9479" max="9479" width="19.85546875" style="4" customWidth="1"/>
    <col min="9480" max="9480" width="14.7109375" style="4" customWidth="1"/>
    <col min="9481" max="9481" width="34" style="4" bestFit="1" customWidth="1"/>
    <col min="9482" max="9482" width="4" style="4" customWidth="1"/>
    <col min="9483" max="9483" width="14.140625" style="4" customWidth="1"/>
    <col min="9484" max="9484" width="11.42578125" style="4" customWidth="1"/>
    <col min="9485" max="9487" width="9.28515625" style="4" bestFit="1" customWidth="1"/>
    <col min="9488" max="9728" width="9.140625" style="4"/>
    <col min="9729" max="9729" width="10.140625" style="4" bestFit="1" customWidth="1"/>
    <col min="9730" max="9731" width="9.140625" style="4"/>
    <col min="9732" max="9732" width="20.85546875" style="4" customWidth="1"/>
    <col min="9733" max="9733" width="12.85546875" style="4" bestFit="1" customWidth="1"/>
    <col min="9734" max="9734" width="9.140625" style="4"/>
    <col min="9735" max="9735" width="19.85546875" style="4" customWidth="1"/>
    <col min="9736" max="9736" width="14.7109375" style="4" customWidth="1"/>
    <col min="9737" max="9737" width="34" style="4" bestFit="1" customWidth="1"/>
    <col min="9738" max="9738" width="4" style="4" customWidth="1"/>
    <col min="9739" max="9739" width="14.140625" style="4" customWidth="1"/>
    <col min="9740" max="9740" width="11.42578125" style="4" customWidth="1"/>
    <col min="9741" max="9743" width="9.28515625" style="4" bestFit="1" customWidth="1"/>
    <col min="9744" max="9984" width="9.140625" style="4"/>
    <col min="9985" max="9985" width="10.140625" style="4" bestFit="1" customWidth="1"/>
    <col min="9986" max="9987" width="9.140625" style="4"/>
    <col min="9988" max="9988" width="20.85546875" style="4" customWidth="1"/>
    <col min="9989" max="9989" width="12.85546875" style="4" bestFit="1" customWidth="1"/>
    <col min="9990" max="9990" width="9.140625" style="4"/>
    <col min="9991" max="9991" width="19.85546875" style="4" customWidth="1"/>
    <col min="9992" max="9992" width="14.7109375" style="4" customWidth="1"/>
    <col min="9993" max="9993" width="34" style="4" bestFit="1" customWidth="1"/>
    <col min="9994" max="9994" width="4" style="4" customWidth="1"/>
    <col min="9995" max="9995" width="14.140625" style="4" customWidth="1"/>
    <col min="9996" max="9996" width="11.42578125" style="4" customWidth="1"/>
    <col min="9997" max="9999" width="9.28515625" style="4" bestFit="1" customWidth="1"/>
    <col min="10000" max="10240" width="9.140625" style="4"/>
    <col min="10241" max="10241" width="10.140625" style="4" bestFit="1" customWidth="1"/>
    <col min="10242" max="10243" width="9.140625" style="4"/>
    <col min="10244" max="10244" width="20.85546875" style="4" customWidth="1"/>
    <col min="10245" max="10245" width="12.85546875" style="4" bestFit="1" customWidth="1"/>
    <col min="10246" max="10246" width="9.140625" style="4"/>
    <col min="10247" max="10247" width="19.85546875" style="4" customWidth="1"/>
    <col min="10248" max="10248" width="14.7109375" style="4" customWidth="1"/>
    <col min="10249" max="10249" width="34" style="4" bestFit="1" customWidth="1"/>
    <col min="10250" max="10250" width="4" style="4" customWidth="1"/>
    <col min="10251" max="10251" width="14.140625" style="4" customWidth="1"/>
    <col min="10252" max="10252" width="11.42578125" style="4" customWidth="1"/>
    <col min="10253" max="10255" width="9.28515625" style="4" bestFit="1" customWidth="1"/>
    <col min="10256" max="10496" width="9.140625" style="4"/>
    <col min="10497" max="10497" width="10.140625" style="4" bestFit="1" customWidth="1"/>
    <col min="10498" max="10499" width="9.140625" style="4"/>
    <col min="10500" max="10500" width="20.85546875" style="4" customWidth="1"/>
    <col min="10501" max="10501" width="12.85546875" style="4" bestFit="1" customWidth="1"/>
    <col min="10502" max="10502" width="9.140625" style="4"/>
    <col min="10503" max="10503" width="19.85546875" style="4" customWidth="1"/>
    <col min="10504" max="10504" width="14.7109375" style="4" customWidth="1"/>
    <col min="10505" max="10505" width="34" style="4" bestFit="1" customWidth="1"/>
    <col min="10506" max="10506" width="4" style="4" customWidth="1"/>
    <col min="10507" max="10507" width="14.140625" style="4" customWidth="1"/>
    <col min="10508" max="10508" width="11.42578125" style="4" customWidth="1"/>
    <col min="10509" max="10511" width="9.28515625" style="4" bestFit="1" customWidth="1"/>
    <col min="10512" max="10752" width="9.140625" style="4"/>
    <col min="10753" max="10753" width="10.140625" style="4" bestFit="1" customWidth="1"/>
    <col min="10754" max="10755" width="9.140625" style="4"/>
    <col min="10756" max="10756" width="20.85546875" style="4" customWidth="1"/>
    <col min="10757" max="10757" width="12.85546875" style="4" bestFit="1" customWidth="1"/>
    <col min="10758" max="10758" width="9.140625" style="4"/>
    <col min="10759" max="10759" width="19.85546875" style="4" customWidth="1"/>
    <col min="10760" max="10760" width="14.7109375" style="4" customWidth="1"/>
    <col min="10761" max="10761" width="34" style="4" bestFit="1" customWidth="1"/>
    <col min="10762" max="10762" width="4" style="4" customWidth="1"/>
    <col min="10763" max="10763" width="14.140625" style="4" customWidth="1"/>
    <col min="10764" max="10764" width="11.42578125" style="4" customWidth="1"/>
    <col min="10765" max="10767" width="9.28515625" style="4" bestFit="1" customWidth="1"/>
    <col min="10768" max="11008" width="9.140625" style="4"/>
    <col min="11009" max="11009" width="10.140625" style="4" bestFit="1" customWidth="1"/>
    <col min="11010" max="11011" width="9.140625" style="4"/>
    <col min="11012" max="11012" width="20.85546875" style="4" customWidth="1"/>
    <col min="11013" max="11013" width="12.85546875" style="4" bestFit="1" customWidth="1"/>
    <col min="11014" max="11014" width="9.140625" style="4"/>
    <col min="11015" max="11015" width="19.85546875" style="4" customWidth="1"/>
    <col min="11016" max="11016" width="14.7109375" style="4" customWidth="1"/>
    <col min="11017" max="11017" width="34" style="4" bestFit="1" customWidth="1"/>
    <col min="11018" max="11018" width="4" style="4" customWidth="1"/>
    <col min="11019" max="11019" width="14.140625" style="4" customWidth="1"/>
    <col min="11020" max="11020" width="11.42578125" style="4" customWidth="1"/>
    <col min="11021" max="11023" width="9.28515625" style="4" bestFit="1" customWidth="1"/>
    <col min="11024" max="11264" width="9.140625" style="4"/>
    <col min="11265" max="11265" width="10.140625" style="4" bestFit="1" customWidth="1"/>
    <col min="11266" max="11267" width="9.140625" style="4"/>
    <col min="11268" max="11268" width="20.85546875" style="4" customWidth="1"/>
    <col min="11269" max="11269" width="12.85546875" style="4" bestFit="1" customWidth="1"/>
    <col min="11270" max="11270" width="9.140625" style="4"/>
    <col min="11271" max="11271" width="19.85546875" style="4" customWidth="1"/>
    <col min="11272" max="11272" width="14.7109375" style="4" customWidth="1"/>
    <col min="11273" max="11273" width="34" style="4" bestFit="1" customWidth="1"/>
    <col min="11274" max="11274" width="4" style="4" customWidth="1"/>
    <col min="11275" max="11275" width="14.140625" style="4" customWidth="1"/>
    <col min="11276" max="11276" width="11.42578125" style="4" customWidth="1"/>
    <col min="11277" max="11279" width="9.28515625" style="4" bestFit="1" customWidth="1"/>
    <col min="11280" max="11520" width="9.140625" style="4"/>
    <col min="11521" max="11521" width="10.140625" style="4" bestFit="1" customWidth="1"/>
    <col min="11522" max="11523" width="9.140625" style="4"/>
    <col min="11524" max="11524" width="20.85546875" style="4" customWidth="1"/>
    <col min="11525" max="11525" width="12.85546875" style="4" bestFit="1" customWidth="1"/>
    <col min="11526" max="11526" width="9.140625" style="4"/>
    <col min="11527" max="11527" width="19.85546875" style="4" customWidth="1"/>
    <col min="11528" max="11528" width="14.7109375" style="4" customWidth="1"/>
    <col min="11529" max="11529" width="34" style="4" bestFit="1" customWidth="1"/>
    <col min="11530" max="11530" width="4" style="4" customWidth="1"/>
    <col min="11531" max="11531" width="14.140625" style="4" customWidth="1"/>
    <col min="11532" max="11532" width="11.42578125" style="4" customWidth="1"/>
    <col min="11533" max="11535" width="9.28515625" style="4" bestFit="1" customWidth="1"/>
    <col min="11536" max="11776" width="9.140625" style="4"/>
    <col min="11777" max="11777" width="10.140625" style="4" bestFit="1" customWidth="1"/>
    <col min="11778" max="11779" width="9.140625" style="4"/>
    <col min="11780" max="11780" width="20.85546875" style="4" customWidth="1"/>
    <col min="11781" max="11781" width="12.85546875" style="4" bestFit="1" customWidth="1"/>
    <col min="11782" max="11782" width="9.140625" style="4"/>
    <col min="11783" max="11783" width="19.85546875" style="4" customWidth="1"/>
    <col min="11784" max="11784" width="14.7109375" style="4" customWidth="1"/>
    <col min="11785" max="11785" width="34" style="4" bestFit="1" customWidth="1"/>
    <col min="11786" max="11786" width="4" style="4" customWidth="1"/>
    <col min="11787" max="11787" width="14.140625" style="4" customWidth="1"/>
    <col min="11788" max="11788" width="11.42578125" style="4" customWidth="1"/>
    <col min="11789" max="11791" width="9.28515625" style="4" bestFit="1" customWidth="1"/>
    <col min="11792" max="12032" width="9.140625" style="4"/>
    <col min="12033" max="12033" width="10.140625" style="4" bestFit="1" customWidth="1"/>
    <col min="12034" max="12035" width="9.140625" style="4"/>
    <col min="12036" max="12036" width="20.85546875" style="4" customWidth="1"/>
    <col min="12037" max="12037" width="12.85546875" style="4" bestFit="1" customWidth="1"/>
    <col min="12038" max="12038" width="9.140625" style="4"/>
    <col min="12039" max="12039" width="19.85546875" style="4" customWidth="1"/>
    <col min="12040" max="12040" width="14.7109375" style="4" customWidth="1"/>
    <col min="12041" max="12041" width="34" style="4" bestFit="1" customWidth="1"/>
    <col min="12042" max="12042" width="4" style="4" customWidth="1"/>
    <col min="12043" max="12043" width="14.140625" style="4" customWidth="1"/>
    <col min="12044" max="12044" width="11.42578125" style="4" customWidth="1"/>
    <col min="12045" max="12047" width="9.28515625" style="4" bestFit="1" customWidth="1"/>
    <col min="12048" max="12288" width="9.140625" style="4"/>
    <col min="12289" max="12289" width="10.140625" style="4" bestFit="1" customWidth="1"/>
    <col min="12290" max="12291" width="9.140625" style="4"/>
    <col min="12292" max="12292" width="20.85546875" style="4" customWidth="1"/>
    <col min="12293" max="12293" width="12.85546875" style="4" bestFit="1" customWidth="1"/>
    <col min="12294" max="12294" width="9.140625" style="4"/>
    <col min="12295" max="12295" width="19.85546875" style="4" customWidth="1"/>
    <col min="12296" max="12296" width="14.7109375" style="4" customWidth="1"/>
    <col min="12297" max="12297" width="34" style="4" bestFit="1" customWidth="1"/>
    <col min="12298" max="12298" width="4" style="4" customWidth="1"/>
    <col min="12299" max="12299" width="14.140625" style="4" customWidth="1"/>
    <col min="12300" max="12300" width="11.42578125" style="4" customWidth="1"/>
    <col min="12301" max="12303" width="9.28515625" style="4" bestFit="1" customWidth="1"/>
    <col min="12304" max="12544" width="9.140625" style="4"/>
    <col min="12545" max="12545" width="10.140625" style="4" bestFit="1" customWidth="1"/>
    <col min="12546" max="12547" width="9.140625" style="4"/>
    <col min="12548" max="12548" width="20.85546875" style="4" customWidth="1"/>
    <col min="12549" max="12549" width="12.85546875" style="4" bestFit="1" customWidth="1"/>
    <col min="12550" max="12550" width="9.140625" style="4"/>
    <col min="12551" max="12551" width="19.85546875" style="4" customWidth="1"/>
    <col min="12552" max="12552" width="14.7109375" style="4" customWidth="1"/>
    <col min="12553" max="12553" width="34" style="4" bestFit="1" customWidth="1"/>
    <col min="12554" max="12554" width="4" style="4" customWidth="1"/>
    <col min="12555" max="12555" width="14.140625" style="4" customWidth="1"/>
    <col min="12556" max="12556" width="11.42578125" style="4" customWidth="1"/>
    <col min="12557" max="12559" width="9.28515625" style="4" bestFit="1" customWidth="1"/>
    <col min="12560" max="12800" width="9.140625" style="4"/>
    <col min="12801" max="12801" width="10.140625" style="4" bestFit="1" customWidth="1"/>
    <col min="12802" max="12803" width="9.140625" style="4"/>
    <col min="12804" max="12804" width="20.85546875" style="4" customWidth="1"/>
    <col min="12805" max="12805" width="12.85546875" style="4" bestFit="1" customWidth="1"/>
    <col min="12806" max="12806" width="9.140625" style="4"/>
    <col min="12807" max="12807" width="19.85546875" style="4" customWidth="1"/>
    <col min="12808" max="12808" width="14.7109375" style="4" customWidth="1"/>
    <col min="12809" max="12809" width="34" style="4" bestFit="1" customWidth="1"/>
    <col min="12810" max="12810" width="4" style="4" customWidth="1"/>
    <col min="12811" max="12811" width="14.140625" style="4" customWidth="1"/>
    <col min="12812" max="12812" width="11.42578125" style="4" customWidth="1"/>
    <col min="12813" max="12815" width="9.28515625" style="4" bestFit="1" customWidth="1"/>
    <col min="12816" max="13056" width="9.140625" style="4"/>
    <col min="13057" max="13057" width="10.140625" style="4" bestFit="1" customWidth="1"/>
    <col min="13058" max="13059" width="9.140625" style="4"/>
    <col min="13060" max="13060" width="20.85546875" style="4" customWidth="1"/>
    <col min="13061" max="13061" width="12.85546875" style="4" bestFit="1" customWidth="1"/>
    <col min="13062" max="13062" width="9.140625" style="4"/>
    <col min="13063" max="13063" width="19.85546875" style="4" customWidth="1"/>
    <col min="13064" max="13064" width="14.7109375" style="4" customWidth="1"/>
    <col min="13065" max="13065" width="34" style="4" bestFit="1" customWidth="1"/>
    <col min="13066" max="13066" width="4" style="4" customWidth="1"/>
    <col min="13067" max="13067" width="14.140625" style="4" customWidth="1"/>
    <col min="13068" max="13068" width="11.42578125" style="4" customWidth="1"/>
    <col min="13069" max="13071" width="9.28515625" style="4" bestFit="1" customWidth="1"/>
    <col min="13072" max="13312" width="9.140625" style="4"/>
    <col min="13313" max="13313" width="10.140625" style="4" bestFit="1" customWidth="1"/>
    <col min="13314" max="13315" width="9.140625" style="4"/>
    <col min="13316" max="13316" width="20.85546875" style="4" customWidth="1"/>
    <col min="13317" max="13317" width="12.85546875" style="4" bestFit="1" customWidth="1"/>
    <col min="13318" max="13318" width="9.140625" style="4"/>
    <col min="13319" max="13319" width="19.85546875" style="4" customWidth="1"/>
    <col min="13320" max="13320" width="14.7109375" style="4" customWidth="1"/>
    <col min="13321" max="13321" width="34" style="4" bestFit="1" customWidth="1"/>
    <col min="13322" max="13322" width="4" style="4" customWidth="1"/>
    <col min="13323" max="13323" width="14.140625" style="4" customWidth="1"/>
    <col min="13324" max="13324" width="11.42578125" style="4" customWidth="1"/>
    <col min="13325" max="13327" width="9.28515625" style="4" bestFit="1" customWidth="1"/>
    <col min="13328" max="13568" width="9.140625" style="4"/>
    <col min="13569" max="13569" width="10.140625" style="4" bestFit="1" customWidth="1"/>
    <col min="13570" max="13571" width="9.140625" style="4"/>
    <col min="13572" max="13572" width="20.85546875" style="4" customWidth="1"/>
    <col min="13573" max="13573" width="12.85546875" style="4" bestFit="1" customWidth="1"/>
    <col min="13574" max="13574" width="9.140625" style="4"/>
    <col min="13575" max="13575" width="19.85546875" style="4" customWidth="1"/>
    <col min="13576" max="13576" width="14.7109375" style="4" customWidth="1"/>
    <col min="13577" max="13577" width="34" style="4" bestFit="1" customWidth="1"/>
    <col min="13578" max="13578" width="4" style="4" customWidth="1"/>
    <col min="13579" max="13579" width="14.140625" style="4" customWidth="1"/>
    <col min="13580" max="13580" width="11.42578125" style="4" customWidth="1"/>
    <col min="13581" max="13583" width="9.28515625" style="4" bestFit="1" customWidth="1"/>
    <col min="13584" max="13824" width="9.140625" style="4"/>
    <col min="13825" max="13825" width="10.140625" style="4" bestFit="1" customWidth="1"/>
    <col min="13826" max="13827" width="9.140625" style="4"/>
    <col min="13828" max="13828" width="20.85546875" style="4" customWidth="1"/>
    <col min="13829" max="13829" width="12.85546875" style="4" bestFit="1" customWidth="1"/>
    <col min="13830" max="13830" width="9.140625" style="4"/>
    <col min="13831" max="13831" width="19.85546875" style="4" customWidth="1"/>
    <col min="13832" max="13832" width="14.7109375" style="4" customWidth="1"/>
    <col min="13833" max="13833" width="34" style="4" bestFit="1" customWidth="1"/>
    <col min="13834" max="13834" width="4" style="4" customWidth="1"/>
    <col min="13835" max="13835" width="14.140625" style="4" customWidth="1"/>
    <col min="13836" max="13836" width="11.42578125" style="4" customWidth="1"/>
    <col min="13837" max="13839" width="9.28515625" style="4" bestFit="1" customWidth="1"/>
    <col min="13840" max="14080" width="9.140625" style="4"/>
    <col min="14081" max="14081" width="10.140625" style="4" bestFit="1" customWidth="1"/>
    <col min="14082" max="14083" width="9.140625" style="4"/>
    <col min="14084" max="14084" width="20.85546875" style="4" customWidth="1"/>
    <col min="14085" max="14085" width="12.85546875" style="4" bestFit="1" customWidth="1"/>
    <col min="14086" max="14086" width="9.140625" style="4"/>
    <col min="14087" max="14087" width="19.85546875" style="4" customWidth="1"/>
    <col min="14088" max="14088" width="14.7109375" style="4" customWidth="1"/>
    <col min="14089" max="14089" width="34" style="4" bestFit="1" customWidth="1"/>
    <col min="14090" max="14090" width="4" style="4" customWidth="1"/>
    <col min="14091" max="14091" width="14.140625" style="4" customWidth="1"/>
    <col min="14092" max="14092" width="11.42578125" style="4" customWidth="1"/>
    <col min="14093" max="14095" width="9.28515625" style="4" bestFit="1" customWidth="1"/>
    <col min="14096" max="14336" width="9.140625" style="4"/>
    <col min="14337" max="14337" width="10.140625" style="4" bestFit="1" customWidth="1"/>
    <col min="14338" max="14339" width="9.140625" style="4"/>
    <col min="14340" max="14340" width="20.85546875" style="4" customWidth="1"/>
    <col min="14341" max="14341" width="12.85546875" style="4" bestFit="1" customWidth="1"/>
    <col min="14342" max="14342" width="9.140625" style="4"/>
    <col min="14343" max="14343" width="19.85546875" style="4" customWidth="1"/>
    <col min="14344" max="14344" width="14.7109375" style="4" customWidth="1"/>
    <col min="14345" max="14345" width="34" style="4" bestFit="1" customWidth="1"/>
    <col min="14346" max="14346" width="4" style="4" customWidth="1"/>
    <col min="14347" max="14347" width="14.140625" style="4" customWidth="1"/>
    <col min="14348" max="14348" width="11.42578125" style="4" customWidth="1"/>
    <col min="14349" max="14351" width="9.28515625" style="4" bestFit="1" customWidth="1"/>
    <col min="14352" max="14592" width="9.140625" style="4"/>
    <col min="14593" max="14593" width="10.140625" style="4" bestFit="1" customWidth="1"/>
    <col min="14594" max="14595" width="9.140625" style="4"/>
    <col min="14596" max="14596" width="20.85546875" style="4" customWidth="1"/>
    <col min="14597" max="14597" width="12.85546875" style="4" bestFit="1" customWidth="1"/>
    <col min="14598" max="14598" width="9.140625" style="4"/>
    <col min="14599" max="14599" width="19.85546875" style="4" customWidth="1"/>
    <col min="14600" max="14600" width="14.7109375" style="4" customWidth="1"/>
    <col min="14601" max="14601" width="34" style="4" bestFit="1" customWidth="1"/>
    <col min="14602" max="14602" width="4" style="4" customWidth="1"/>
    <col min="14603" max="14603" width="14.140625" style="4" customWidth="1"/>
    <col min="14604" max="14604" width="11.42578125" style="4" customWidth="1"/>
    <col min="14605" max="14607" width="9.28515625" style="4" bestFit="1" customWidth="1"/>
    <col min="14608" max="14848" width="9.140625" style="4"/>
    <col min="14849" max="14849" width="10.140625" style="4" bestFit="1" customWidth="1"/>
    <col min="14850" max="14851" width="9.140625" style="4"/>
    <col min="14852" max="14852" width="20.85546875" style="4" customWidth="1"/>
    <col min="14853" max="14853" width="12.85546875" style="4" bestFit="1" customWidth="1"/>
    <col min="14854" max="14854" width="9.140625" style="4"/>
    <col min="14855" max="14855" width="19.85546875" style="4" customWidth="1"/>
    <col min="14856" max="14856" width="14.7109375" style="4" customWidth="1"/>
    <col min="14857" max="14857" width="34" style="4" bestFit="1" customWidth="1"/>
    <col min="14858" max="14858" width="4" style="4" customWidth="1"/>
    <col min="14859" max="14859" width="14.140625" style="4" customWidth="1"/>
    <col min="14860" max="14860" width="11.42578125" style="4" customWidth="1"/>
    <col min="14861" max="14863" width="9.28515625" style="4" bestFit="1" customWidth="1"/>
    <col min="14864" max="15104" width="9.140625" style="4"/>
    <col min="15105" max="15105" width="10.140625" style="4" bestFit="1" customWidth="1"/>
    <col min="15106" max="15107" width="9.140625" style="4"/>
    <col min="15108" max="15108" width="20.85546875" style="4" customWidth="1"/>
    <col min="15109" max="15109" width="12.85546875" style="4" bestFit="1" customWidth="1"/>
    <col min="15110" max="15110" width="9.140625" style="4"/>
    <col min="15111" max="15111" width="19.85546875" style="4" customWidth="1"/>
    <col min="15112" max="15112" width="14.7109375" style="4" customWidth="1"/>
    <col min="15113" max="15113" width="34" style="4" bestFit="1" customWidth="1"/>
    <col min="15114" max="15114" width="4" style="4" customWidth="1"/>
    <col min="15115" max="15115" width="14.140625" style="4" customWidth="1"/>
    <col min="15116" max="15116" width="11.42578125" style="4" customWidth="1"/>
    <col min="15117" max="15119" width="9.28515625" style="4" bestFit="1" customWidth="1"/>
    <col min="15120" max="15360" width="9.140625" style="4"/>
    <col min="15361" max="15361" width="10.140625" style="4" bestFit="1" customWidth="1"/>
    <col min="15362" max="15363" width="9.140625" style="4"/>
    <col min="15364" max="15364" width="20.85546875" style="4" customWidth="1"/>
    <col min="15365" max="15365" width="12.85546875" style="4" bestFit="1" customWidth="1"/>
    <col min="15366" max="15366" width="9.140625" style="4"/>
    <col min="15367" max="15367" width="19.85546875" style="4" customWidth="1"/>
    <col min="15368" max="15368" width="14.7109375" style="4" customWidth="1"/>
    <col min="15369" max="15369" width="34" style="4" bestFit="1" customWidth="1"/>
    <col min="15370" max="15370" width="4" style="4" customWidth="1"/>
    <col min="15371" max="15371" width="14.140625" style="4" customWidth="1"/>
    <col min="15372" max="15372" width="11.42578125" style="4" customWidth="1"/>
    <col min="15373" max="15375" width="9.28515625" style="4" bestFit="1" customWidth="1"/>
    <col min="15376" max="15616" width="9.140625" style="4"/>
    <col min="15617" max="15617" width="10.140625" style="4" bestFit="1" customWidth="1"/>
    <col min="15618" max="15619" width="9.140625" style="4"/>
    <col min="15620" max="15620" width="20.85546875" style="4" customWidth="1"/>
    <col min="15621" max="15621" width="12.85546875" style="4" bestFit="1" customWidth="1"/>
    <col min="15622" max="15622" width="9.140625" style="4"/>
    <col min="15623" max="15623" width="19.85546875" style="4" customWidth="1"/>
    <col min="15624" max="15624" width="14.7109375" style="4" customWidth="1"/>
    <col min="15625" max="15625" width="34" style="4" bestFit="1" customWidth="1"/>
    <col min="15626" max="15626" width="4" style="4" customWidth="1"/>
    <col min="15627" max="15627" width="14.140625" style="4" customWidth="1"/>
    <col min="15628" max="15628" width="11.42578125" style="4" customWidth="1"/>
    <col min="15629" max="15631" width="9.28515625" style="4" bestFit="1" customWidth="1"/>
    <col min="15632" max="15872" width="9.140625" style="4"/>
    <col min="15873" max="15873" width="10.140625" style="4" bestFit="1" customWidth="1"/>
    <col min="15874" max="15875" width="9.140625" style="4"/>
    <col min="15876" max="15876" width="20.85546875" style="4" customWidth="1"/>
    <col min="15877" max="15877" width="12.85546875" style="4" bestFit="1" customWidth="1"/>
    <col min="15878" max="15878" width="9.140625" style="4"/>
    <col min="15879" max="15879" width="19.85546875" style="4" customWidth="1"/>
    <col min="15880" max="15880" width="14.7109375" style="4" customWidth="1"/>
    <col min="15881" max="15881" width="34" style="4" bestFit="1" customWidth="1"/>
    <col min="15882" max="15882" width="4" style="4" customWidth="1"/>
    <col min="15883" max="15883" width="14.140625" style="4" customWidth="1"/>
    <col min="15884" max="15884" width="11.42578125" style="4" customWidth="1"/>
    <col min="15885" max="15887" width="9.28515625" style="4" bestFit="1" customWidth="1"/>
    <col min="15888" max="16128" width="9.140625" style="4"/>
    <col min="16129" max="16129" width="10.140625" style="4" bestFit="1" customWidth="1"/>
    <col min="16130" max="16131" width="9.140625" style="4"/>
    <col min="16132" max="16132" width="20.85546875" style="4" customWidth="1"/>
    <col min="16133" max="16133" width="12.85546875" style="4" bestFit="1" customWidth="1"/>
    <col min="16134" max="16134" width="9.140625" style="4"/>
    <col min="16135" max="16135" width="19.85546875" style="4" customWidth="1"/>
    <col min="16136" max="16136" width="14.7109375" style="4" customWidth="1"/>
    <col min="16137" max="16137" width="34" style="4" bestFit="1" customWidth="1"/>
    <col min="16138" max="16138" width="4" style="4" customWidth="1"/>
    <col min="16139" max="16139" width="14.140625" style="4" customWidth="1"/>
    <col min="16140" max="16140" width="11.42578125" style="4" customWidth="1"/>
    <col min="16141" max="16143" width="9.28515625" style="4" bestFit="1" customWidth="1"/>
    <col min="16144" max="16384" width="9.140625" style="4"/>
  </cols>
  <sheetData>
    <row r="1" spans="1:9" ht="33.75" customHeight="1" thickBot="1" x14ac:dyDescent="0.3">
      <c r="A1" s="405" t="s">
        <v>165</v>
      </c>
      <c r="B1" s="406"/>
      <c r="C1" s="406"/>
      <c r="D1" s="406"/>
      <c r="E1" s="406"/>
      <c r="F1" s="406"/>
      <c r="G1" s="406"/>
      <c r="H1" s="406"/>
      <c r="I1" s="407"/>
    </row>
    <row r="2" spans="1:9" ht="8.1" customHeight="1" thickBot="1" x14ac:dyDescent="0.3">
      <c r="A2" s="357"/>
      <c r="B2" s="358"/>
      <c r="C2" s="358"/>
      <c r="D2" s="358"/>
      <c r="E2" s="358"/>
      <c r="F2" s="358"/>
      <c r="G2" s="358"/>
      <c r="H2" s="358"/>
      <c r="I2" s="359"/>
    </row>
    <row r="3" spans="1:9" ht="16.5" thickBot="1" x14ac:dyDescent="0.3">
      <c r="A3" s="344" t="s">
        <v>40</v>
      </c>
      <c r="B3" s="345"/>
      <c r="C3" s="345"/>
      <c r="D3" s="345"/>
      <c r="E3" s="345"/>
      <c r="F3" s="345"/>
      <c r="G3" s="345"/>
      <c r="H3" s="345"/>
      <c r="I3" s="346"/>
    </row>
    <row r="4" spans="1:9" x14ac:dyDescent="0.25">
      <c r="A4" s="5" t="s">
        <v>2</v>
      </c>
      <c r="B4" s="382" t="s">
        <v>41</v>
      </c>
      <c r="C4" s="383"/>
      <c r="D4" s="383"/>
      <c r="E4" s="383"/>
      <c r="F4" s="383"/>
      <c r="G4" s="383"/>
      <c r="H4" s="384"/>
      <c r="I4" s="6">
        <v>45597</v>
      </c>
    </row>
    <row r="5" spans="1:9" x14ac:dyDescent="0.25">
      <c r="A5" s="7" t="s">
        <v>3</v>
      </c>
      <c r="B5" s="347" t="s">
        <v>42</v>
      </c>
      <c r="C5" s="348"/>
      <c r="D5" s="348"/>
      <c r="E5" s="348"/>
      <c r="F5" s="348"/>
      <c r="G5" s="348"/>
      <c r="H5" s="349"/>
      <c r="I5" s="8" t="s">
        <v>157</v>
      </c>
    </row>
    <row r="6" spans="1:9" x14ac:dyDescent="0.25">
      <c r="A6" s="7" t="s">
        <v>5</v>
      </c>
      <c r="B6" s="369" t="s">
        <v>43</v>
      </c>
      <c r="C6" s="322"/>
      <c r="D6" s="322"/>
      <c r="E6" s="322"/>
      <c r="F6" s="322"/>
      <c r="G6" s="322"/>
      <c r="H6" s="323"/>
      <c r="I6" s="9" t="s">
        <v>158</v>
      </c>
    </row>
    <row r="7" spans="1:9" ht="16.5" thickBot="1" x14ac:dyDescent="0.3">
      <c r="A7" s="10" t="s">
        <v>6</v>
      </c>
      <c r="B7" s="379" t="s">
        <v>44</v>
      </c>
      <c r="C7" s="380"/>
      <c r="D7" s="380"/>
      <c r="E7" s="380"/>
      <c r="F7" s="380"/>
      <c r="G7" s="380"/>
      <c r="H7" s="381"/>
      <c r="I7" s="11">
        <v>12</v>
      </c>
    </row>
    <row r="8" spans="1:9" ht="7.5" customHeight="1" thickBot="1" x14ac:dyDescent="0.3">
      <c r="A8" s="357"/>
      <c r="B8" s="358"/>
      <c r="C8" s="358"/>
      <c r="D8" s="358"/>
      <c r="E8" s="358"/>
      <c r="F8" s="358"/>
      <c r="G8" s="358"/>
      <c r="H8" s="358"/>
      <c r="I8" s="359"/>
    </row>
    <row r="9" spans="1:9" ht="15.75" customHeight="1" thickBot="1" x14ac:dyDescent="0.3">
      <c r="A9" s="344" t="s">
        <v>45</v>
      </c>
      <c r="B9" s="345"/>
      <c r="C9" s="345"/>
      <c r="D9" s="345"/>
      <c r="E9" s="345"/>
      <c r="F9" s="345"/>
      <c r="G9" s="345"/>
      <c r="H9" s="345"/>
      <c r="I9" s="346"/>
    </row>
    <row r="10" spans="1:9" ht="27" customHeight="1" x14ac:dyDescent="0.25">
      <c r="A10" s="395" t="s">
        <v>32</v>
      </c>
      <c r="B10" s="396"/>
      <c r="C10" s="396"/>
      <c r="D10" s="396"/>
      <c r="E10" s="396"/>
      <c r="F10" s="392"/>
      <c r="G10" s="391" t="s">
        <v>33</v>
      </c>
      <c r="H10" s="392"/>
      <c r="I10" s="48" t="s">
        <v>46</v>
      </c>
    </row>
    <row r="11" spans="1:9" ht="48" customHeight="1" thickBot="1" x14ac:dyDescent="0.3">
      <c r="A11" s="397" t="s">
        <v>164</v>
      </c>
      <c r="B11" s="398"/>
      <c r="C11" s="398"/>
      <c r="D11" s="398"/>
      <c r="E11" s="398"/>
      <c r="F11" s="399"/>
      <c r="G11" s="393" t="s">
        <v>113</v>
      </c>
      <c r="H11" s="394"/>
      <c r="I11" s="47">
        <v>1</v>
      </c>
    </row>
    <row r="12" spans="1:9" ht="7.5" customHeight="1" thickBot="1" x14ac:dyDescent="0.3">
      <c r="A12" s="357"/>
      <c r="B12" s="358"/>
      <c r="C12" s="358"/>
      <c r="D12" s="358"/>
      <c r="E12" s="358"/>
      <c r="F12" s="358"/>
      <c r="G12" s="358"/>
      <c r="H12" s="358"/>
      <c r="I12" s="359"/>
    </row>
    <row r="13" spans="1:9" ht="15.75" customHeight="1" thickBot="1" x14ac:dyDescent="0.3">
      <c r="A13" s="344" t="s">
        <v>47</v>
      </c>
      <c r="B13" s="345"/>
      <c r="C13" s="345"/>
      <c r="D13" s="345"/>
      <c r="E13" s="345"/>
      <c r="F13" s="345"/>
      <c r="G13" s="345"/>
      <c r="H13" s="345"/>
      <c r="I13" s="346"/>
    </row>
    <row r="14" spans="1:9" ht="15.75" customHeight="1" thickBot="1" x14ac:dyDescent="0.3">
      <c r="A14" s="344" t="s">
        <v>34</v>
      </c>
      <c r="B14" s="345"/>
      <c r="C14" s="345"/>
      <c r="D14" s="345"/>
      <c r="E14" s="345"/>
      <c r="F14" s="345"/>
      <c r="G14" s="345"/>
      <c r="H14" s="345"/>
      <c r="I14" s="346"/>
    </row>
    <row r="15" spans="1:9" ht="16.5" thickBot="1" x14ac:dyDescent="0.3">
      <c r="A15" s="388" t="s">
        <v>35</v>
      </c>
      <c r="B15" s="389"/>
      <c r="C15" s="389"/>
      <c r="D15" s="389"/>
      <c r="E15" s="389"/>
      <c r="F15" s="389"/>
      <c r="G15" s="389"/>
      <c r="H15" s="389"/>
      <c r="I15" s="390"/>
    </row>
    <row r="16" spans="1:9" ht="16.5" thickBot="1" x14ac:dyDescent="0.3">
      <c r="A16" s="344" t="s">
        <v>48</v>
      </c>
      <c r="B16" s="345"/>
      <c r="C16" s="345"/>
      <c r="D16" s="345"/>
      <c r="E16" s="345"/>
      <c r="F16" s="345"/>
      <c r="G16" s="345"/>
      <c r="H16" s="345"/>
      <c r="I16" s="346"/>
    </row>
    <row r="17" spans="1:9" x14ac:dyDescent="0.25">
      <c r="A17" s="5">
        <v>1</v>
      </c>
      <c r="B17" s="382" t="s">
        <v>49</v>
      </c>
      <c r="C17" s="383"/>
      <c r="D17" s="383"/>
      <c r="E17" s="383"/>
      <c r="F17" s="383"/>
      <c r="G17" s="383"/>
      <c r="H17" s="384"/>
      <c r="I17" s="12" t="s">
        <v>155</v>
      </c>
    </row>
    <row r="18" spans="1:9" ht="15.75" customHeight="1" x14ac:dyDescent="0.25">
      <c r="A18" s="7">
        <v>2</v>
      </c>
      <c r="B18" s="369" t="s">
        <v>36</v>
      </c>
      <c r="C18" s="322"/>
      <c r="D18" s="322"/>
      <c r="E18" s="322"/>
      <c r="F18" s="322"/>
      <c r="G18" s="322"/>
      <c r="H18" s="323"/>
      <c r="I18" s="8" t="s">
        <v>162</v>
      </c>
    </row>
    <row r="19" spans="1:9" ht="15.75" customHeight="1" x14ac:dyDescent="0.25">
      <c r="A19" s="7">
        <v>3</v>
      </c>
      <c r="B19" s="369" t="s">
        <v>50</v>
      </c>
      <c r="C19" s="322"/>
      <c r="D19" s="322"/>
      <c r="E19" s="322"/>
      <c r="F19" s="322"/>
      <c r="G19" s="322"/>
      <c r="H19" s="323"/>
      <c r="I19" s="13">
        <v>1958.99</v>
      </c>
    </row>
    <row r="20" spans="1:9" ht="15.75" customHeight="1" x14ac:dyDescent="0.25">
      <c r="A20" s="7">
        <v>4</v>
      </c>
      <c r="B20" s="347" t="s">
        <v>51</v>
      </c>
      <c r="C20" s="348"/>
      <c r="D20" s="348"/>
      <c r="E20" s="348"/>
      <c r="F20" s="348"/>
      <c r="G20" s="348"/>
      <c r="H20" s="349"/>
      <c r="I20" s="8" t="s">
        <v>159</v>
      </c>
    </row>
    <row r="21" spans="1:9" ht="15.75" customHeight="1" thickBot="1" x14ac:dyDescent="0.3">
      <c r="A21" s="10">
        <v>5</v>
      </c>
      <c r="B21" s="379" t="s">
        <v>52</v>
      </c>
      <c r="C21" s="380"/>
      <c r="D21" s="380"/>
      <c r="E21" s="380"/>
      <c r="F21" s="380"/>
      <c r="G21" s="380"/>
      <c r="H21" s="381"/>
      <c r="I21" s="14">
        <v>45292</v>
      </c>
    </row>
    <row r="22" spans="1:9" ht="53.25" customHeight="1" thickBot="1" x14ac:dyDescent="0.3">
      <c r="A22" s="385" t="s">
        <v>137</v>
      </c>
      <c r="B22" s="386"/>
      <c r="C22" s="386"/>
      <c r="D22" s="386"/>
      <c r="E22" s="386"/>
      <c r="F22" s="386"/>
      <c r="G22" s="386"/>
      <c r="H22" s="386"/>
      <c r="I22" s="387"/>
    </row>
    <row r="23" spans="1:9" ht="16.5" thickBot="1" x14ac:dyDescent="0.3">
      <c r="A23" s="344" t="s">
        <v>53</v>
      </c>
      <c r="B23" s="345"/>
      <c r="C23" s="345"/>
      <c r="D23" s="345"/>
      <c r="E23" s="345"/>
      <c r="F23" s="345"/>
      <c r="G23" s="345"/>
      <c r="H23" s="345"/>
      <c r="I23" s="346"/>
    </row>
    <row r="24" spans="1:9" x14ac:dyDescent="0.25">
      <c r="A24" s="72">
        <v>1</v>
      </c>
      <c r="B24" s="335" t="s">
        <v>54</v>
      </c>
      <c r="C24" s="336"/>
      <c r="D24" s="336"/>
      <c r="E24" s="336"/>
      <c r="F24" s="336"/>
      <c r="G24" s="337"/>
      <c r="H24" s="71" t="s">
        <v>55</v>
      </c>
      <c r="I24" s="15" t="s">
        <v>56</v>
      </c>
    </row>
    <row r="25" spans="1:9" x14ac:dyDescent="0.25">
      <c r="A25" s="16" t="s">
        <v>2</v>
      </c>
      <c r="B25" s="369" t="s">
        <v>57</v>
      </c>
      <c r="C25" s="322"/>
      <c r="D25" s="322"/>
      <c r="E25" s="322"/>
      <c r="F25" s="322"/>
      <c r="G25" s="323"/>
      <c r="H25" s="74"/>
      <c r="I25" s="17">
        <f>I19</f>
        <v>1958.99</v>
      </c>
    </row>
    <row r="26" spans="1:9" x14ac:dyDescent="0.25">
      <c r="A26" s="16" t="s">
        <v>3</v>
      </c>
      <c r="B26" s="369" t="s">
        <v>58</v>
      </c>
      <c r="C26" s="322"/>
      <c r="D26" s="322"/>
      <c r="E26" s="322"/>
      <c r="F26" s="322"/>
      <c r="G26" s="323"/>
      <c r="H26" s="18"/>
      <c r="I26" s="17">
        <f>H26*G26</f>
        <v>0</v>
      </c>
    </row>
    <row r="27" spans="1:9" x14ac:dyDescent="0.25">
      <c r="A27" s="16" t="s">
        <v>5</v>
      </c>
      <c r="B27" s="369" t="s">
        <v>4</v>
      </c>
      <c r="C27" s="322"/>
      <c r="D27" s="322"/>
      <c r="E27" s="322"/>
      <c r="F27" s="322"/>
      <c r="G27" s="323"/>
      <c r="H27" s="18">
        <v>0.3</v>
      </c>
      <c r="I27" s="17">
        <f>H27*I25</f>
        <v>587.697</v>
      </c>
    </row>
    <row r="28" spans="1:9" x14ac:dyDescent="0.25">
      <c r="A28" s="16" t="s">
        <v>6</v>
      </c>
      <c r="B28" s="369" t="s">
        <v>59</v>
      </c>
      <c r="C28" s="322"/>
      <c r="D28" s="322"/>
      <c r="E28" s="322"/>
      <c r="F28" s="322"/>
      <c r="G28" s="323"/>
      <c r="H28" s="19"/>
      <c r="I28" s="17">
        <f t="shared" ref="I28:I29" si="0">H28*I26</f>
        <v>0</v>
      </c>
    </row>
    <row r="29" spans="1:9" x14ac:dyDescent="0.25">
      <c r="A29" s="16" t="s">
        <v>7</v>
      </c>
      <c r="B29" s="369" t="s">
        <v>60</v>
      </c>
      <c r="C29" s="322"/>
      <c r="D29" s="322"/>
      <c r="E29" s="322"/>
      <c r="F29" s="322"/>
      <c r="G29" s="323"/>
      <c r="H29" s="70"/>
      <c r="I29" s="17">
        <f t="shared" si="0"/>
        <v>0</v>
      </c>
    </row>
    <row r="30" spans="1:9" x14ac:dyDescent="0.25">
      <c r="A30" s="16" t="s">
        <v>8</v>
      </c>
      <c r="B30" s="369" t="s">
        <v>249</v>
      </c>
      <c r="C30" s="322"/>
      <c r="D30" s="322"/>
      <c r="E30" s="322"/>
      <c r="F30" s="322"/>
      <c r="G30" s="323"/>
      <c r="H30" s="18">
        <v>0.03</v>
      </c>
      <c r="I30" s="17">
        <f>H30*I25</f>
        <v>58.7697</v>
      </c>
    </row>
    <row r="31" spans="1:9" ht="16.5" thickBot="1" x14ac:dyDescent="0.3">
      <c r="A31" s="332" t="s">
        <v>61</v>
      </c>
      <c r="B31" s="333"/>
      <c r="C31" s="333"/>
      <c r="D31" s="333"/>
      <c r="E31" s="333"/>
      <c r="F31" s="333"/>
      <c r="G31" s="333"/>
      <c r="H31" s="334"/>
      <c r="I31" s="20">
        <f>ROUND(SUM(I25:I30),2)</f>
        <v>2605.46</v>
      </c>
    </row>
    <row r="32" spans="1:9" ht="7.5" customHeight="1" thickBot="1" x14ac:dyDescent="0.3">
      <c r="A32" s="341"/>
      <c r="B32" s="342"/>
      <c r="C32" s="342"/>
      <c r="D32" s="342"/>
      <c r="E32" s="342"/>
      <c r="F32" s="342"/>
      <c r="G32" s="342"/>
      <c r="H32" s="342"/>
      <c r="I32" s="343"/>
    </row>
    <row r="33" spans="1:12" ht="16.5" thickBot="1" x14ac:dyDescent="0.3">
      <c r="A33" s="344" t="s">
        <v>62</v>
      </c>
      <c r="B33" s="345"/>
      <c r="C33" s="345"/>
      <c r="D33" s="345"/>
      <c r="E33" s="345"/>
      <c r="F33" s="345"/>
      <c r="G33" s="345"/>
      <c r="H33" s="345"/>
      <c r="I33" s="346"/>
    </row>
    <row r="34" spans="1:12" x14ac:dyDescent="0.25">
      <c r="A34" s="356" t="s">
        <v>63</v>
      </c>
      <c r="B34" s="336"/>
      <c r="C34" s="336"/>
      <c r="D34" s="336"/>
      <c r="E34" s="336"/>
      <c r="F34" s="336"/>
      <c r="G34" s="337"/>
      <c r="H34" s="71" t="s">
        <v>55</v>
      </c>
      <c r="I34" s="15" t="s">
        <v>56</v>
      </c>
    </row>
    <row r="35" spans="1:12" ht="35.25" customHeight="1" x14ac:dyDescent="0.25">
      <c r="A35" s="16" t="s">
        <v>2</v>
      </c>
      <c r="B35" s="402" t="s">
        <v>138</v>
      </c>
      <c r="C35" s="403"/>
      <c r="D35" s="403"/>
      <c r="E35" s="403"/>
      <c r="F35" s="403"/>
      <c r="G35" s="404"/>
      <c r="H35" s="21">
        <f>((1/12)*100%)</f>
        <v>8.3333333333333329E-2</v>
      </c>
      <c r="I35" s="17">
        <f>ROUND(($I$31*H35),2)</f>
        <v>217.12</v>
      </c>
    </row>
    <row r="36" spans="1:12" ht="78" customHeight="1" x14ac:dyDescent="0.25">
      <c r="A36" s="16" t="s">
        <v>3</v>
      </c>
      <c r="B36" s="402" t="s">
        <v>161</v>
      </c>
      <c r="C36" s="403"/>
      <c r="D36" s="403"/>
      <c r="E36" s="403"/>
      <c r="F36" s="403"/>
      <c r="G36" s="404"/>
      <c r="H36" s="21">
        <v>0.121</v>
      </c>
      <c r="I36" s="17">
        <f>ROUND(($I$31*H36),2)</f>
        <v>315.26</v>
      </c>
      <c r="J36" s="22"/>
      <c r="K36" s="23"/>
    </row>
    <row r="37" spans="1:12" ht="16.5" thickBot="1" x14ac:dyDescent="0.3">
      <c r="A37" s="332" t="s">
        <v>64</v>
      </c>
      <c r="B37" s="333"/>
      <c r="C37" s="333"/>
      <c r="D37" s="333"/>
      <c r="E37" s="333"/>
      <c r="F37" s="333"/>
      <c r="G37" s="334"/>
      <c r="H37" s="24">
        <f>SUM(H35:H36)</f>
        <v>0.20433333333333331</v>
      </c>
      <c r="I37" s="20">
        <f>SUM(I35:I36)</f>
        <v>532.38</v>
      </c>
      <c r="K37" s="26"/>
      <c r="L37" s="26"/>
    </row>
    <row r="38" spans="1:12" ht="84" customHeight="1" thickBot="1" x14ac:dyDescent="0.3">
      <c r="A38" s="353" t="s">
        <v>139</v>
      </c>
      <c r="B38" s="400"/>
      <c r="C38" s="400"/>
      <c r="D38" s="400"/>
      <c r="E38" s="400"/>
      <c r="F38" s="400"/>
      <c r="G38" s="400"/>
      <c r="H38" s="400"/>
      <c r="I38" s="401"/>
    </row>
    <row r="39" spans="1:12" ht="15.75" customHeight="1" x14ac:dyDescent="0.25">
      <c r="A39" s="356" t="s">
        <v>65</v>
      </c>
      <c r="B39" s="336"/>
      <c r="C39" s="336"/>
      <c r="D39" s="336"/>
      <c r="E39" s="336"/>
      <c r="F39" s="336"/>
      <c r="G39" s="337"/>
      <c r="H39" s="73" t="s">
        <v>55</v>
      </c>
      <c r="I39" s="25" t="s">
        <v>56</v>
      </c>
    </row>
    <row r="40" spans="1:12" x14ac:dyDescent="0.25">
      <c r="A40" s="16" t="s">
        <v>2</v>
      </c>
      <c r="B40" s="369" t="s">
        <v>66</v>
      </c>
      <c r="C40" s="322"/>
      <c r="D40" s="322"/>
      <c r="E40" s="322"/>
      <c r="F40" s="322"/>
      <c r="G40" s="323"/>
      <c r="H40" s="21">
        <v>0.2</v>
      </c>
      <c r="I40" s="17">
        <f>ROUND((($I$31+$I$37)*H40),2)</f>
        <v>627.57000000000005</v>
      </c>
    </row>
    <row r="41" spans="1:12" ht="15.75" customHeight="1" x14ac:dyDescent="0.25">
      <c r="A41" s="16" t="s">
        <v>3</v>
      </c>
      <c r="B41" s="369" t="s">
        <v>67</v>
      </c>
      <c r="C41" s="322"/>
      <c r="D41" s="322"/>
      <c r="E41" s="322"/>
      <c r="F41" s="322"/>
      <c r="G41" s="323"/>
      <c r="H41" s="21">
        <v>2.5000000000000001E-2</v>
      </c>
      <c r="I41" s="17">
        <f t="shared" ref="I41:I47" si="1">ROUND((($I$31+$I$37)*H41),2)</f>
        <v>78.45</v>
      </c>
    </row>
    <row r="42" spans="1:12" ht="33" customHeight="1" x14ac:dyDescent="0.25">
      <c r="A42" s="16" t="s">
        <v>5</v>
      </c>
      <c r="B42" s="402" t="s">
        <v>140</v>
      </c>
      <c r="C42" s="403"/>
      <c r="D42" s="403"/>
      <c r="E42" s="403"/>
      <c r="F42" s="403"/>
      <c r="G42" s="404"/>
      <c r="H42" s="21">
        <v>0.03</v>
      </c>
      <c r="I42" s="17">
        <f t="shared" si="1"/>
        <v>94.14</v>
      </c>
    </row>
    <row r="43" spans="1:12" x14ac:dyDescent="0.25">
      <c r="A43" s="16" t="s">
        <v>6</v>
      </c>
      <c r="B43" s="369" t="s">
        <v>12</v>
      </c>
      <c r="C43" s="322"/>
      <c r="D43" s="322"/>
      <c r="E43" s="322"/>
      <c r="F43" s="322"/>
      <c r="G43" s="323"/>
      <c r="H43" s="21">
        <v>1.4999999999999999E-2</v>
      </c>
      <c r="I43" s="17">
        <f t="shared" si="1"/>
        <v>47.07</v>
      </c>
    </row>
    <row r="44" spans="1:12" x14ac:dyDescent="0.25">
      <c r="A44" s="16" t="s">
        <v>7</v>
      </c>
      <c r="B44" s="369" t="s">
        <v>68</v>
      </c>
      <c r="C44" s="322"/>
      <c r="D44" s="322"/>
      <c r="E44" s="322"/>
      <c r="F44" s="322"/>
      <c r="G44" s="323"/>
      <c r="H44" s="21">
        <v>0.01</v>
      </c>
      <c r="I44" s="17">
        <f t="shared" si="1"/>
        <v>31.38</v>
      </c>
    </row>
    <row r="45" spans="1:12" x14ac:dyDescent="0.25">
      <c r="A45" s="16" t="s">
        <v>8</v>
      </c>
      <c r="B45" s="369" t="s">
        <v>69</v>
      </c>
      <c r="C45" s="322"/>
      <c r="D45" s="322"/>
      <c r="E45" s="322"/>
      <c r="F45" s="322"/>
      <c r="G45" s="323"/>
      <c r="H45" s="21">
        <v>6.0000000000000001E-3</v>
      </c>
      <c r="I45" s="17">
        <f t="shared" si="1"/>
        <v>18.829999999999998</v>
      </c>
    </row>
    <row r="46" spans="1:12" x14ac:dyDescent="0.25">
      <c r="A46" s="16" t="s">
        <v>9</v>
      </c>
      <c r="B46" s="369" t="s">
        <v>70</v>
      </c>
      <c r="C46" s="322"/>
      <c r="D46" s="322"/>
      <c r="E46" s="322"/>
      <c r="F46" s="322"/>
      <c r="G46" s="323"/>
      <c r="H46" s="21">
        <v>2E-3</v>
      </c>
      <c r="I46" s="17">
        <f t="shared" si="1"/>
        <v>6.28</v>
      </c>
    </row>
    <row r="47" spans="1:12" ht="15.75" customHeight="1" x14ac:dyDescent="0.25">
      <c r="A47" s="16" t="s">
        <v>13</v>
      </c>
      <c r="B47" s="369" t="s">
        <v>71</v>
      </c>
      <c r="C47" s="322"/>
      <c r="D47" s="322"/>
      <c r="E47" s="322"/>
      <c r="F47" s="322"/>
      <c r="G47" s="323"/>
      <c r="H47" s="21">
        <v>0.08</v>
      </c>
      <c r="I47" s="17">
        <f t="shared" si="1"/>
        <v>251.03</v>
      </c>
    </row>
    <row r="48" spans="1:12" ht="16.5" thickBot="1" x14ac:dyDescent="0.3">
      <c r="A48" s="332" t="s">
        <v>72</v>
      </c>
      <c r="B48" s="333"/>
      <c r="C48" s="333"/>
      <c r="D48" s="333"/>
      <c r="E48" s="333"/>
      <c r="F48" s="333"/>
      <c r="G48" s="334"/>
      <c r="H48" s="24">
        <f>SUM(H40:H47)</f>
        <v>0.36800000000000005</v>
      </c>
      <c r="I48" s="20">
        <f>SUM(I40:I47)</f>
        <v>1154.7500000000002</v>
      </c>
      <c r="J48" s="26"/>
    </row>
    <row r="49" spans="1:11" ht="46.5" customHeight="1" thickBot="1" x14ac:dyDescent="0.3">
      <c r="A49" s="353" t="s">
        <v>141</v>
      </c>
      <c r="B49" s="377"/>
      <c r="C49" s="377"/>
      <c r="D49" s="377"/>
      <c r="E49" s="377"/>
      <c r="F49" s="377"/>
      <c r="G49" s="377"/>
      <c r="H49" s="377"/>
      <c r="I49" s="378"/>
    </row>
    <row r="50" spans="1:11" x14ac:dyDescent="0.25">
      <c r="A50" s="356" t="s">
        <v>73</v>
      </c>
      <c r="B50" s="336"/>
      <c r="C50" s="336"/>
      <c r="D50" s="336"/>
      <c r="E50" s="336"/>
      <c r="F50" s="336"/>
      <c r="G50" s="337"/>
      <c r="H50" s="27"/>
      <c r="I50" s="25" t="s">
        <v>56</v>
      </c>
    </row>
    <row r="51" spans="1:11" x14ac:dyDescent="0.25">
      <c r="A51" s="16" t="s">
        <v>2</v>
      </c>
      <c r="B51" s="366" t="s">
        <v>246</v>
      </c>
      <c r="C51" s="367"/>
      <c r="D51" s="367"/>
      <c r="E51" s="367"/>
      <c r="F51" s="367"/>
      <c r="G51" s="368"/>
      <c r="H51" s="19" t="s">
        <v>74</v>
      </c>
      <c r="I51" s="17">
        <f>Transporte!D13</f>
        <v>58.460599999999999</v>
      </c>
    </row>
    <row r="52" spans="1:11" x14ac:dyDescent="0.25">
      <c r="A52" s="16" t="s">
        <v>3</v>
      </c>
      <c r="B52" s="366" t="s">
        <v>245</v>
      </c>
      <c r="C52" s="367"/>
      <c r="D52" s="367"/>
      <c r="E52" s="367"/>
      <c r="F52" s="367"/>
      <c r="G52" s="368"/>
      <c r="H52" s="28">
        <v>20.32</v>
      </c>
      <c r="I52" s="17">
        <f>H52*22</f>
        <v>447.04</v>
      </c>
    </row>
    <row r="53" spans="1:11" x14ac:dyDescent="0.25">
      <c r="A53" s="16" t="s">
        <v>5</v>
      </c>
      <c r="B53" s="366" t="s">
        <v>244</v>
      </c>
      <c r="C53" s="367"/>
      <c r="D53" s="367"/>
      <c r="E53" s="367"/>
      <c r="F53" s="367"/>
      <c r="G53" s="368"/>
      <c r="H53" s="19" t="s">
        <v>74</v>
      </c>
      <c r="I53" s="17">
        <v>6.6</v>
      </c>
      <c r="K53" s="26"/>
    </row>
    <row r="54" spans="1:11" ht="16.5" thickBot="1" x14ac:dyDescent="0.3">
      <c r="A54" s="332" t="s">
        <v>75</v>
      </c>
      <c r="B54" s="333"/>
      <c r="C54" s="333"/>
      <c r="D54" s="333"/>
      <c r="E54" s="333"/>
      <c r="F54" s="333"/>
      <c r="G54" s="333"/>
      <c r="H54" s="334"/>
      <c r="I54" s="20">
        <f>SUM(I51:I53)</f>
        <v>512.10059999999999</v>
      </c>
    </row>
    <row r="55" spans="1:11" ht="84" customHeight="1" thickBot="1" x14ac:dyDescent="0.3">
      <c r="A55" s="353" t="s">
        <v>247</v>
      </c>
      <c r="B55" s="375"/>
      <c r="C55" s="375"/>
      <c r="D55" s="375"/>
      <c r="E55" s="375"/>
      <c r="F55" s="375"/>
      <c r="G55" s="375"/>
      <c r="H55" s="375"/>
      <c r="I55" s="376"/>
    </row>
    <row r="56" spans="1:11" ht="16.5" thickBot="1" x14ac:dyDescent="0.3">
      <c r="A56" s="344" t="s">
        <v>76</v>
      </c>
      <c r="B56" s="345"/>
      <c r="C56" s="345"/>
      <c r="D56" s="345"/>
      <c r="E56" s="345"/>
      <c r="F56" s="345"/>
      <c r="G56" s="345"/>
      <c r="H56" s="345"/>
      <c r="I56" s="346"/>
    </row>
    <row r="57" spans="1:11" x14ac:dyDescent="0.25">
      <c r="A57" s="356" t="s">
        <v>77</v>
      </c>
      <c r="B57" s="336"/>
      <c r="C57" s="336"/>
      <c r="D57" s="336"/>
      <c r="E57" s="336"/>
      <c r="F57" s="336"/>
      <c r="G57" s="336"/>
      <c r="H57" s="337"/>
      <c r="I57" s="15" t="s">
        <v>56</v>
      </c>
    </row>
    <row r="58" spans="1:11" x14ac:dyDescent="0.25">
      <c r="A58" s="16" t="s">
        <v>10</v>
      </c>
      <c r="B58" s="369" t="s">
        <v>78</v>
      </c>
      <c r="C58" s="322"/>
      <c r="D58" s="322"/>
      <c r="E58" s="322"/>
      <c r="F58" s="322"/>
      <c r="G58" s="322"/>
      <c r="H58" s="323"/>
      <c r="I58" s="17">
        <f>I37</f>
        <v>532.38</v>
      </c>
    </row>
    <row r="59" spans="1:11" x14ac:dyDescent="0.25">
      <c r="A59" s="16" t="s">
        <v>11</v>
      </c>
      <c r="B59" s="369" t="s">
        <v>79</v>
      </c>
      <c r="C59" s="322"/>
      <c r="D59" s="322"/>
      <c r="E59" s="322"/>
      <c r="F59" s="322"/>
      <c r="G59" s="322"/>
      <c r="H59" s="323"/>
      <c r="I59" s="17">
        <f>I48</f>
        <v>1154.7500000000002</v>
      </c>
    </row>
    <row r="60" spans="1:11" x14ac:dyDescent="0.25">
      <c r="A60" s="16" t="s">
        <v>14</v>
      </c>
      <c r="B60" s="369" t="s">
        <v>15</v>
      </c>
      <c r="C60" s="322"/>
      <c r="D60" s="322"/>
      <c r="E60" s="322"/>
      <c r="F60" s="322"/>
      <c r="G60" s="322"/>
      <c r="H60" s="323"/>
      <c r="I60" s="17">
        <f>I54</f>
        <v>512.10059999999999</v>
      </c>
    </row>
    <row r="61" spans="1:11" ht="16.5" thickBot="1" x14ac:dyDescent="0.3">
      <c r="A61" s="332" t="s">
        <v>80</v>
      </c>
      <c r="B61" s="333"/>
      <c r="C61" s="333"/>
      <c r="D61" s="333"/>
      <c r="E61" s="333"/>
      <c r="F61" s="333"/>
      <c r="G61" s="333"/>
      <c r="H61" s="334"/>
      <c r="I61" s="20">
        <f>TRUNC(SUM(I58:I60),2)</f>
        <v>2199.23</v>
      </c>
    </row>
    <row r="62" spans="1:11" ht="15" customHeight="1" thickBot="1" x14ac:dyDescent="0.3">
      <c r="A62" s="341"/>
      <c r="B62" s="342"/>
      <c r="C62" s="342"/>
      <c r="D62" s="342"/>
      <c r="E62" s="342"/>
      <c r="F62" s="342"/>
      <c r="G62" s="342"/>
      <c r="H62" s="342"/>
      <c r="I62" s="343"/>
    </row>
    <row r="63" spans="1:11" ht="16.5" thickBot="1" x14ac:dyDescent="0.3">
      <c r="A63" s="344" t="s">
        <v>81</v>
      </c>
      <c r="B63" s="345"/>
      <c r="C63" s="345"/>
      <c r="D63" s="345"/>
      <c r="E63" s="345"/>
      <c r="F63" s="345"/>
      <c r="G63" s="345"/>
      <c r="H63" s="345"/>
      <c r="I63" s="346"/>
    </row>
    <row r="64" spans="1:11" x14ac:dyDescent="0.25">
      <c r="A64" s="72">
        <v>3</v>
      </c>
      <c r="B64" s="335" t="s">
        <v>82</v>
      </c>
      <c r="C64" s="336"/>
      <c r="D64" s="336"/>
      <c r="E64" s="336"/>
      <c r="F64" s="336"/>
      <c r="G64" s="337"/>
      <c r="H64" s="71" t="s">
        <v>55</v>
      </c>
      <c r="I64" s="15" t="s">
        <v>56</v>
      </c>
    </row>
    <row r="65" spans="1:10" ht="70.5" customHeight="1" x14ac:dyDescent="0.25">
      <c r="A65" s="16" t="s">
        <v>2</v>
      </c>
      <c r="B65" s="327" t="s">
        <v>142</v>
      </c>
      <c r="C65" s="328"/>
      <c r="D65" s="328"/>
      <c r="E65" s="328"/>
      <c r="F65" s="328"/>
      <c r="G65" s="329"/>
      <c r="H65" s="21">
        <f>(((1/12)*0.05)*100%)</f>
        <v>4.1666666666666666E-3</v>
      </c>
      <c r="I65" s="17">
        <f>ROUND((I$31*$H$65),2)</f>
        <v>10.86</v>
      </c>
      <c r="J65" s="29"/>
    </row>
    <row r="66" spans="1:10" x14ac:dyDescent="0.25">
      <c r="A66" s="16" t="s">
        <v>3</v>
      </c>
      <c r="B66" s="369" t="s">
        <v>16</v>
      </c>
      <c r="C66" s="322"/>
      <c r="D66" s="322"/>
      <c r="E66" s="322"/>
      <c r="F66" s="322"/>
      <c r="G66" s="323"/>
      <c r="H66" s="21">
        <f>H47*H65</f>
        <v>3.3333333333333332E-4</v>
      </c>
      <c r="I66" s="17">
        <f>ROUND((I$31*$H$66),2)</f>
        <v>0.87</v>
      </c>
    </row>
    <row r="67" spans="1:10" ht="72.75" customHeight="1" x14ac:dyDescent="0.25">
      <c r="A67" s="16" t="s">
        <v>5</v>
      </c>
      <c r="B67" s="327" t="s">
        <v>143</v>
      </c>
      <c r="C67" s="328"/>
      <c r="D67" s="328"/>
      <c r="E67" s="328"/>
      <c r="F67" s="328"/>
      <c r="G67" s="329"/>
      <c r="H67" s="21">
        <f>(((100%/30)*7)/12)</f>
        <v>1.9444444444444445E-2</v>
      </c>
      <c r="I67" s="17">
        <f>ROUND((I$31*$H$67),2)</f>
        <v>50.66</v>
      </c>
      <c r="J67" s="22"/>
    </row>
    <row r="68" spans="1:10" x14ac:dyDescent="0.25">
      <c r="A68" s="16" t="s">
        <v>6</v>
      </c>
      <c r="B68" s="369" t="s">
        <v>83</v>
      </c>
      <c r="C68" s="322"/>
      <c r="D68" s="322"/>
      <c r="E68" s="322"/>
      <c r="F68" s="322"/>
      <c r="G68" s="323"/>
      <c r="H68" s="21">
        <f>H67*H48</f>
        <v>7.1555555555555565E-3</v>
      </c>
      <c r="I68" s="17">
        <f>ROUND((I$31*$H$68),2)</f>
        <v>18.64</v>
      </c>
    </row>
    <row r="69" spans="1:10" ht="54" customHeight="1" x14ac:dyDescent="0.25">
      <c r="A69" s="16" t="s">
        <v>7</v>
      </c>
      <c r="B69" s="327" t="s">
        <v>144</v>
      </c>
      <c r="C69" s="328"/>
      <c r="D69" s="328"/>
      <c r="E69" s="328"/>
      <c r="F69" s="328"/>
      <c r="G69" s="329"/>
      <c r="H69" s="21">
        <v>0.04</v>
      </c>
      <c r="I69" s="17">
        <f>ROUND((I$31*$H$69),2)</f>
        <v>104.22</v>
      </c>
    </row>
    <row r="70" spans="1:10" ht="16.5" thickBot="1" x14ac:dyDescent="0.3">
      <c r="A70" s="332" t="s">
        <v>84</v>
      </c>
      <c r="B70" s="333"/>
      <c r="C70" s="333"/>
      <c r="D70" s="333"/>
      <c r="E70" s="333"/>
      <c r="F70" s="333"/>
      <c r="G70" s="334"/>
      <c r="H70" s="24">
        <f>TRUNC(SUM(H65:H69),4)</f>
        <v>7.1099999999999997E-2</v>
      </c>
      <c r="I70" s="20">
        <f>SUM(I65:I69)</f>
        <v>185.25</v>
      </c>
    </row>
    <row r="71" spans="1:10" ht="17.25" customHeight="1" thickBot="1" x14ac:dyDescent="0.3">
      <c r="A71" s="341"/>
      <c r="B71" s="342"/>
      <c r="C71" s="342"/>
      <c r="D71" s="342"/>
      <c r="E71" s="342"/>
      <c r="F71" s="342"/>
      <c r="G71" s="342"/>
      <c r="H71" s="342"/>
      <c r="I71" s="343"/>
    </row>
    <row r="72" spans="1:10" ht="16.5" thickBot="1" x14ac:dyDescent="0.3">
      <c r="A72" s="344" t="s">
        <v>85</v>
      </c>
      <c r="B72" s="345"/>
      <c r="C72" s="345"/>
      <c r="D72" s="345"/>
      <c r="E72" s="345"/>
      <c r="F72" s="345"/>
      <c r="G72" s="345"/>
      <c r="H72" s="345"/>
      <c r="I72" s="346"/>
    </row>
    <row r="73" spans="1:10" ht="36" customHeight="1" thickBot="1" x14ac:dyDescent="0.3">
      <c r="A73" s="353" t="s">
        <v>131</v>
      </c>
      <c r="B73" s="408"/>
      <c r="C73" s="408"/>
      <c r="D73" s="408"/>
      <c r="E73" s="408"/>
      <c r="F73" s="408"/>
      <c r="G73" s="408"/>
      <c r="H73" s="408"/>
      <c r="I73" s="409"/>
    </row>
    <row r="74" spans="1:10" ht="36" customHeight="1" thickBot="1" x14ac:dyDescent="0.3">
      <c r="A74" s="410" t="s">
        <v>145</v>
      </c>
      <c r="B74" s="411"/>
      <c r="C74" s="411"/>
      <c r="D74" s="411"/>
      <c r="E74" s="411"/>
      <c r="F74" s="411"/>
      <c r="G74" s="411"/>
      <c r="H74" s="411"/>
      <c r="I74" s="412"/>
    </row>
    <row r="75" spans="1:10" ht="45.75" customHeight="1" thickBot="1" x14ac:dyDescent="0.3">
      <c r="A75" s="76" t="s">
        <v>132</v>
      </c>
      <c r="B75" s="78">
        <f>I31</f>
        <v>2605.46</v>
      </c>
      <c r="C75" s="77" t="s">
        <v>146</v>
      </c>
      <c r="D75" s="78">
        <f>I61-(I51+I52)</f>
        <v>1693.7293999999999</v>
      </c>
      <c r="E75" s="76" t="s">
        <v>147</v>
      </c>
      <c r="F75" s="79">
        <f>I70</f>
        <v>185.25</v>
      </c>
      <c r="G75" s="413" t="s">
        <v>148</v>
      </c>
      <c r="H75" s="414"/>
      <c r="I75" s="80">
        <f>B75+D75+F75</f>
        <v>4484.4394000000002</v>
      </c>
    </row>
    <row r="76" spans="1:10" x14ac:dyDescent="0.25">
      <c r="A76" s="370" t="s">
        <v>18</v>
      </c>
      <c r="B76" s="371"/>
      <c r="C76" s="371"/>
      <c r="D76" s="371"/>
      <c r="E76" s="371"/>
      <c r="F76" s="371"/>
      <c r="G76" s="372"/>
      <c r="H76" s="71" t="s">
        <v>55</v>
      </c>
      <c r="I76" s="15" t="s">
        <v>56</v>
      </c>
    </row>
    <row r="77" spans="1:10" ht="91.5" customHeight="1" x14ac:dyDescent="0.25">
      <c r="A77" s="16" t="s">
        <v>2</v>
      </c>
      <c r="B77" s="327" t="s">
        <v>154</v>
      </c>
      <c r="C77" s="373"/>
      <c r="D77" s="373"/>
      <c r="E77" s="373"/>
      <c r="F77" s="373"/>
      <c r="G77" s="374"/>
      <c r="H77" s="81">
        <v>9.0749999999999997E-2</v>
      </c>
      <c r="I77" s="17">
        <f>ROUND((I75*H77),2)</f>
        <v>406.96</v>
      </c>
    </row>
    <row r="78" spans="1:10" x14ac:dyDescent="0.25">
      <c r="A78" s="16" t="s">
        <v>3</v>
      </c>
      <c r="B78" s="369" t="s">
        <v>149</v>
      </c>
      <c r="C78" s="322"/>
      <c r="D78" s="322"/>
      <c r="E78" s="322"/>
      <c r="F78" s="322"/>
      <c r="G78" s="323"/>
      <c r="H78" s="30">
        <v>2.8E-3</v>
      </c>
      <c r="I78" s="17">
        <f>ROUND((I75*H78),2)</f>
        <v>12.56</v>
      </c>
    </row>
    <row r="79" spans="1:10" ht="35.25" customHeight="1" x14ac:dyDescent="0.25">
      <c r="A79" s="16" t="s">
        <v>5</v>
      </c>
      <c r="B79" s="327" t="s">
        <v>150</v>
      </c>
      <c r="C79" s="328"/>
      <c r="D79" s="328"/>
      <c r="E79" s="328"/>
      <c r="F79" s="328"/>
      <c r="G79" s="329"/>
      <c r="H79" s="30">
        <v>2.0799999999999999E-4</v>
      </c>
      <c r="I79" s="17">
        <f>ROUND((I75*H79),2)</f>
        <v>0.93</v>
      </c>
    </row>
    <row r="80" spans="1:10" ht="36" customHeight="1" x14ac:dyDescent="0.25">
      <c r="A80" s="16" t="s">
        <v>6</v>
      </c>
      <c r="B80" s="327" t="s">
        <v>151</v>
      </c>
      <c r="C80" s="328"/>
      <c r="D80" s="328"/>
      <c r="E80" s="328"/>
      <c r="F80" s="328"/>
      <c r="G80" s="329"/>
      <c r="H80" s="30">
        <v>2.7000000000000001E-3</v>
      </c>
      <c r="I80" s="17">
        <f>ROUND((I75*H80),2)</f>
        <v>12.11</v>
      </c>
    </row>
    <row r="81" spans="1:9" ht="137.25" customHeight="1" x14ac:dyDescent="0.25">
      <c r="A81" s="16" t="s">
        <v>7</v>
      </c>
      <c r="B81" s="327" t="s">
        <v>152</v>
      </c>
      <c r="C81" s="328"/>
      <c r="D81" s="328"/>
      <c r="E81" s="328"/>
      <c r="F81" s="328"/>
      <c r="G81" s="329"/>
      <c r="H81" s="30">
        <v>1.2999999999999999E-3</v>
      </c>
      <c r="I81" s="17">
        <f>ROUND((I75*H81),2)</f>
        <v>5.83</v>
      </c>
    </row>
    <row r="82" spans="1:9" ht="35.25" customHeight="1" x14ac:dyDescent="0.25">
      <c r="A82" s="16" t="s">
        <v>8</v>
      </c>
      <c r="B82" s="327" t="s">
        <v>153</v>
      </c>
      <c r="C82" s="328"/>
      <c r="D82" s="328"/>
      <c r="E82" s="328"/>
      <c r="F82" s="328"/>
      <c r="G82" s="329"/>
      <c r="H82" s="30">
        <v>8.3333000000000001E-3</v>
      </c>
      <c r="I82" s="17">
        <f>ROUND((I75*H82),2)</f>
        <v>37.369999999999997</v>
      </c>
    </row>
    <row r="83" spans="1:9" ht="15.75" customHeight="1" thickBot="1" x14ac:dyDescent="0.3">
      <c r="A83" s="332" t="s">
        <v>86</v>
      </c>
      <c r="B83" s="333"/>
      <c r="C83" s="333"/>
      <c r="D83" s="333"/>
      <c r="E83" s="333"/>
      <c r="F83" s="333"/>
      <c r="G83" s="334"/>
      <c r="H83" s="24">
        <f>TRUNC(SUM(H77:H82),4)</f>
        <v>0.106</v>
      </c>
      <c r="I83" s="20">
        <f>SUM(I77:I82)</f>
        <v>475.76</v>
      </c>
    </row>
    <row r="84" spans="1:9" ht="7.5" customHeight="1" thickBot="1" x14ac:dyDescent="0.3">
      <c r="A84" s="341"/>
      <c r="B84" s="342"/>
      <c r="C84" s="342"/>
      <c r="D84" s="342"/>
      <c r="E84" s="342"/>
      <c r="F84" s="342"/>
      <c r="G84" s="342"/>
      <c r="H84" s="342"/>
      <c r="I84" s="343"/>
    </row>
    <row r="85" spans="1:9" ht="15.75" customHeight="1" x14ac:dyDescent="0.25">
      <c r="A85" s="356" t="s">
        <v>21</v>
      </c>
      <c r="B85" s="336"/>
      <c r="C85" s="336"/>
      <c r="D85" s="336"/>
      <c r="E85" s="336"/>
      <c r="F85" s="336"/>
      <c r="G85" s="337"/>
      <c r="H85" s="73" t="s">
        <v>55</v>
      </c>
      <c r="I85" s="25" t="s">
        <v>56</v>
      </c>
    </row>
    <row r="86" spans="1:9" ht="15.75" customHeight="1" x14ac:dyDescent="0.25">
      <c r="A86" s="16" t="s">
        <v>2</v>
      </c>
      <c r="B86" s="369" t="s">
        <v>87</v>
      </c>
      <c r="C86" s="322"/>
      <c r="D86" s="322"/>
      <c r="E86" s="322"/>
      <c r="F86" s="322"/>
      <c r="G86" s="323"/>
      <c r="H86" s="30">
        <v>0</v>
      </c>
      <c r="I86" s="17">
        <v>0</v>
      </c>
    </row>
    <row r="87" spans="1:9" ht="16.5" thickBot="1" x14ac:dyDescent="0.3">
      <c r="A87" s="332" t="s">
        <v>88</v>
      </c>
      <c r="B87" s="333"/>
      <c r="C87" s="333"/>
      <c r="D87" s="333"/>
      <c r="E87" s="333"/>
      <c r="F87" s="333"/>
      <c r="G87" s="334"/>
      <c r="H87" s="24">
        <f>TRUNC(SUM(H86),4)</f>
        <v>0</v>
      </c>
      <c r="I87" s="20">
        <f>TRUNC(SUM(I86),2)</f>
        <v>0</v>
      </c>
    </row>
    <row r="88" spans="1:9" ht="7.5" customHeight="1" thickBot="1" x14ac:dyDescent="0.3">
      <c r="A88" s="341"/>
      <c r="B88" s="342"/>
      <c r="C88" s="342"/>
      <c r="D88" s="342"/>
      <c r="E88" s="342"/>
      <c r="F88" s="342"/>
      <c r="G88" s="342"/>
      <c r="H88" s="342"/>
      <c r="I88" s="343"/>
    </row>
    <row r="89" spans="1:9" ht="16.5" thickBot="1" x14ac:dyDescent="0.3">
      <c r="A89" s="344" t="s">
        <v>89</v>
      </c>
      <c r="B89" s="345"/>
      <c r="C89" s="345"/>
      <c r="D89" s="345"/>
      <c r="E89" s="345"/>
      <c r="F89" s="345"/>
      <c r="G89" s="345"/>
      <c r="H89" s="345"/>
      <c r="I89" s="346"/>
    </row>
    <row r="90" spans="1:9" x14ac:dyDescent="0.25">
      <c r="A90" s="356" t="s">
        <v>17</v>
      </c>
      <c r="B90" s="336"/>
      <c r="C90" s="336"/>
      <c r="D90" s="336"/>
      <c r="E90" s="336"/>
      <c r="F90" s="336"/>
      <c r="G90" s="337"/>
      <c r="H90" s="71" t="s">
        <v>55</v>
      </c>
      <c r="I90" s="15" t="s">
        <v>56</v>
      </c>
    </row>
    <row r="91" spans="1:9" x14ac:dyDescent="0.25">
      <c r="A91" s="16" t="s">
        <v>19</v>
      </c>
      <c r="B91" s="369" t="s">
        <v>20</v>
      </c>
      <c r="C91" s="322"/>
      <c r="D91" s="322"/>
      <c r="E91" s="322"/>
      <c r="F91" s="322"/>
      <c r="G91" s="323"/>
      <c r="H91" s="21"/>
      <c r="I91" s="17">
        <f>I83</f>
        <v>475.76</v>
      </c>
    </row>
    <row r="92" spans="1:9" x14ac:dyDescent="0.25">
      <c r="A92" s="16" t="s">
        <v>22</v>
      </c>
      <c r="B92" s="369" t="s">
        <v>23</v>
      </c>
      <c r="C92" s="322"/>
      <c r="D92" s="322"/>
      <c r="E92" s="322"/>
      <c r="F92" s="322"/>
      <c r="G92" s="323"/>
      <c r="H92" s="21"/>
      <c r="I92" s="17">
        <f>I87</f>
        <v>0</v>
      </c>
    </row>
    <row r="93" spans="1:9" ht="16.5" thickBot="1" x14ac:dyDescent="0.3">
      <c r="A93" s="332" t="s">
        <v>90</v>
      </c>
      <c r="B93" s="333"/>
      <c r="C93" s="333"/>
      <c r="D93" s="333"/>
      <c r="E93" s="333"/>
      <c r="F93" s="333"/>
      <c r="G93" s="334"/>
      <c r="H93" s="24"/>
      <c r="I93" s="20">
        <f>I91+I92</f>
        <v>475.76</v>
      </c>
    </row>
    <row r="94" spans="1:9" ht="7.5" customHeight="1" thickBot="1" x14ac:dyDescent="0.3">
      <c r="A94" s="341"/>
      <c r="B94" s="342"/>
      <c r="C94" s="342"/>
      <c r="D94" s="342"/>
      <c r="E94" s="342"/>
      <c r="F94" s="342"/>
      <c r="G94" s="342"/>
      <c r="H94" s="342"/>
      <c r="I94" s="343"/>
    </row>
    <row r="95" spans="1:9" ht="16.5" thickBot="1" x14ac:dyDescent="0.3">
      <c r="A95" s="344" t="s">
        <v>91</v>
      </c>
      <c r="B95" s="345"/>
      <c r="C95" s="345"/>
      <c r="D95" s="345"/>
      <c r="E95" s="345"/>
      <c r="F95" s="345"/>
      <c r="G95" s="345"/>
      <c r="H95" s="345"/>
      <c r="I95" s="346"/>
    </row>
    <row r="96" spans="1:9" x14ac:dyDescent="0.25">
      <c r="A96" s="72">
        <v>5</v>
      </c>
      <c r="B96" s="335" t="s">
        <v>92</v>
      </c>
      <c r="C96" s="336"/>
      <c r="D96" s="336"/>
      <c r="E96" s="336"/>
      <c r="F96" s="336"/>
      <c r="G96" s="337"/>
      <c r="H96" s="71"/>
      <c r="I96" s="15" t="s">
        <v>56</v>
      </c>
    </row>
    <row r="97" spans="1:9" x14ac:dyDescent="0.25">
      <c r="A97" s="16" t="s">
        <v>2</v>
      </c>
      <c r="B97" s="366" t="s">
        <v>93</v>
      </c>
      <c r="C97" s="367"/>
      <c r="D97" s="367"/>
      <c r="E97" s="367"/>
      <c r="F97" s="367"/>
      <c r="G97" s="368"/>
      <c r="H97" s="19" t="s">
        <v>74</v>
      </c>
      <c r="I97" s="17">
        <f>Uniforme!F12</f>
        <v>87.739166666666677</v>
      </c>
    </row>
    <row r="98" spans="1:9" x14ac:dyDescent="0.25">
      <c r="A98" s="16" t="s">
        <v>3</v>
      </c>
      <c r="B98" s="366" t="s">
        <v>243</v>
      </c>
      <c r="C98" s="367"/>
      <c r="D98" s="367"/>
      <c r="E98" s="367"/>
      <c r="F98" s="367"/>
      <c r="G98" s="368"/>
      <c r="H98" s="19" t="s">
        <v>74</v>
      </c>
      <c r="I98" s="17">
        <f>'Materiais e EPI'!G42</f>
        <v>40.77258333333333</v>
      </c>
    </row>
    <row r="99" spans="1:9" x14ac:dyDescent="0.25">
      <c r="A99" s="86" t="s">
        <v>5</v>
      </c>
      <c r="B99" s="319" t="s">
        <v>180</v>
      </c>
      <c r="C99" s="320"/>
      <c r="D99" s="320"/>
      <c r="E99" s="320"/>
      <c r="F99" s="320"/>
      <c r="G99" s="320"/>
      <c r="H99" s="84" t="s">
        <v>74</v>
      </c>
      <c r="I99" s="85">
        <f>'Materiais e EPI'!G59</f>
        <v>76.385833333333323</v>
      </c>
    </row>
    <row r="100" spans="1:9" ht="16.5" thickBot="1" x14ac:dyDescent="0.3">
      <c r="A100" s="332" t="s">
        <v>94</v>
      </c>
      <c r="B100" s="333"/>
      <c r="C100" s="333"/>
      <c r="D100" s="333"/>
      <c r="E100" s="333"/>
      <c r="F100" s="333"/>
      <c r="G100" s="334"/>
      <c r="H100" s="24" t="s">
        <v>74</v>
      </c>
      <c r="I100" s="20">
        <f>ROUND(SUM(I97:I98),2)</f>
        <v>128.51</v>
      </c>
    </row>
    <row r="101" spans="1:9" ht="8.1" customHeight="1" thickBot="1" x14ac:dyDescent="0.3">
      <c r="A101" s="341"/>
      <c r="B101" s="342"/>
      <c r="C101" s="342"/>
      <c r="D101" s="342"/>
      <c r="E101" s="342"/>
      <c r="F101" s="342"/>
      <c r="G101" s="342"/>
      <c r="H101" s="342"/>
      <c r="I101" s="343"/>
    </row>
    <row r="102" spans="1:9" ht="16.5" thickBot="1" x14ac:dyDescent="0.3">
      <c r="A102" s="344" t="s">
        <v>95</v>
      </c>
      <c r="B102" s="345"/>
      <c r="C102" s="345"/>
      <c r="D102" s="345"/>
      <c r="E102" s="345"/>
      <c r="F102" s="345"/>
      <c r="G102" s="345"/>
      <c r="H102" s="345"/>
      <c r="I102" s="346"/>
    </row>
    <row r="103" spans="1:9" x14ac:dyDescent="0.25">
      <c r="A103" s="72">
        <v>6</v>
      </c>
      <c r="B103" s="335" t="s">
        <v>96</v>
      </c>
      <c r="C103" s="336"/>
      <c r="D103" s="336"/>
      <c r="E103" s="336"/>
      <c r="F103" s="336"/>
      <c r="G103" s="337"/>
      <c r="H103" s="71" t="s">
        <v>55</v>
      </c>
      <c r="I103" s="15" t="s">
        <v>56</v>
      </c>
    </row>
    <row r="104" spans="1:9" ht="34.5" customHeight="1" x14ac:dyDescent="0.25">
      <c r="A104" s="338" t="s">
        <v>133</v>
      </c>
      <c r="B104" s="415"/>
      <c r="C104" s="415"/>
      <c r="D104" s="415"/>
      <c r="E104" s="415"/>
      <c r="F104" s="415"/>
      <c r="G104" s="415"/>
      <c r="H104" s="415"/>
      <c r="I104" s="416"/>
    </row>
    <row r="105" spans="1:9" x14ac:dyDescent="0.25">
      <c r="A105" s="16" t="s">
        <v>2</v>
      </c>
      <c r="B105" s="321" t="s">
        <v>0</v>
      </c>
      <c r="C105" s="322"/>
      <c r="D105" s="322"/>
      <c r="E105" s="322"/>
      <c r="F105" s="322"/>
      <c r="G105" s="323"/>
      <c r="H105" s="21">
        <v>0.05</v>
      </c>
      <c r="I105" s="17">
        <f>(H105*I131)</f>
        <v>279.71050000000002</v>
      </c>
    </row>
    <row r="106" spans="1:9" ht="31.5" customHeight="1" x14ac:dyDescent="0.25">
      <c r="A106" s="338" t="s">
        <v>134</v>
      </c>
      <c r="B106" s="339"/>
      <c r="C106" s="339"/>
      <c r="D106" s="339"/>
      <c r="E106" s="339"/>
      <c r="F106" s="339"/>
      <c r="G106" s="339"/>
      <c r="H106" s="339"/>
      <c r="I106" s="340"/>
    </row>
    <row r="107" spans="1:9" ht="15.75" customHeight="1" x14ac:dyDescent="0.25">
      <c r="A107" s="16" t="s">
        <v>3</v>
      </c>
      <c r="B107" s="321" t="s">
        <v>1</v>
      </c>
      <c r="C107" s="322"/>
      <c r="D107" s="322"/>
      <c r="E107" s="322"/>
      <c r="F107" s="322"/>
      <c r="G107" s="323"/>
      <c r="H107" s="21">
        <v>7.0000000000000007E-2</v>
      </c>
      <c r="I107" s="17">
        <f>(H107*(I105+I131))</f>
        <v>411.17443500000007</v>
      </c>
    </row>
    <row r="108" spans="1:9" ht="33.75" customHeight="1" x14ac:dyDescent="0.25">
      <c r="A108" s="338" t="s">
        <v>135</v>
      </c>
      <c r="B108" s="339"/>
      <c r="C108" s="339"/>
      <c r="D108" s="339"/>
      <c r="E108" s="339"/>
      <c r="F108" s="339"/>
      <c r="G108" s="339"/>
      <c r="H108" s="339"/>
      <c r="I108" s="340"/>
    </row>
    <row r="109" spans="1:9" x14ac:dyDescent="0.25">
      <c r="A109" s="16" t="s">
        <v>5</v>
      </c>
      <c r="B109" s="324" t="s">
        <v>97</v>
      </c>
      <c r="C109" s="325"/>
      <c r="D109" s="325"/>
      <c r="E109" s="325"/>
      <c r="F109" s="325"/>
      <c r="G109" s="326"/>
      <c r="H109" s="18"/>
      <c r="I109" s="31"/>
    </row>
    <row r="110" spans="1:9" ht="51.75" customHeight="1" x14ac:dyDescent="0.25">
      <c r="A110" s="16" t="s">
        <v>98</v>
      </c>
      <c r="B110" s="327" t="s">
        <v>238</v>
      </c>
      <c r="C110" s="328"/>
      <c r="D110" s="328"/>
      <c r="E110" s="328"/>
      <c r="F110" s="328"/>
      <c r="G110" s="329"/>
      <c r="H110" s="32">
        <v>6.4999999999999997E-3</v>
      </c>
      <c r="I110" s="17">
        <f>(H110*I120)</f>
        <v>44.721494252873562</v>
      </c>
    </row>
    <row r="111" spans="1:9" ht="54" customHeight="1" x14ac:dyDescent="0.25">
      <c r="A111" s="16" t="s">
        <v>99</v>
      </c>
      <c r="B111" s="327" t="s">
        <v>239</v>
      </c>
      <c r="C111" s="330"/>
      <c r="D111" s="330"/>
      <c r="E111" s="330"/>
      <c r="F111" s="330"/>
      <c r="G111" s="331"/>
      <c r="H111" s="32">
        <v>0.03</v>
      </c>
      <c r="I111" s="17">
        <f>(H111*I120)</f>
        <v>206.40689655172415</v>
      </c>
    </row>
    <row r="112" spans="1:9" ht="32.25" customHeight="1" x14ac:dyDescent="0.25">
      <c r="A112" s="16" t="s">
        <v>100</v>
      </c>
      <c r="B112" s="327" t="s">
        <v>240</v>
      </c>
      <c r="C112" s="328"/>
      <c r="D112" s="328"/>
      <c r="E112" s="328"/>
      <c r="F112" s="328"/>
      <c r="G112" s="329"/>
      <c r="H112" s="18">
        <v>0.05</v>
      </c>
      <c r="I112" s="17">
        <f>(H112*I120)</f>
        <v>344.0114942528736</v>
      </c>
    </row>
    <row r="113" spans="1:9" ht="16.5" thickBot="1" x14ac:dyDescent="0.3">
      <c r="A113" s="332" t="s">
        <v>101</v>
      </c>
      <c r="B113" s="333"/>
      <c r="C113" s="333"/>
      <c r="D113" s="333"/>
      <c r="E113" s="333"/>
      <c r="F113" s="333"/>
      <c r="G113" s="334"/>
      <c r="H113" s="33">
        <f>SUM(H105:H112)</f>
        <v>0.20650000000000002</v>
      </c>
      <c r="I113" s="20">
        <f>ROUND(SUM(I105:I112),2)</f>
        <v>1286.02</v>
      </c>
    </row>
    <row r="114" spans="1:9" ht="8.1" customHeight="1" thickBot="1" x14ac:dyDescent="0.3">
      <c r="A114" s="357"/>
      <c r="B114" s="358"/>
      <c r="C114" s="358"/>
      <c r="D114" s="358"/>
      <c r="E114" s="358"/>
      <c r="F114" s="358"/>
      <c r="G114" s="358"/>
      <c r="H114" s="358"/>
      <c r="I114" s="359"/>
    </row>
    <row r="115" spans="1:9" ht="14.25" customHeight="1" x14ac:dyDescent="0.25">
      <c r="A115" s="34" t="s">
        <v>102</v>
      </c>
      <c r="B115" s="360" t="s">
        <v>103</v>
      </c>
      <c r="C115" s="360"/>
      <c r="D115" s="360"/>
      <c r="E115" s="360"/>
      <c r="F115" s="360"/>
      <c r="G115" s="360"/>
      <c r="H115" s="35">
        <f>(H110+H111+H112)</f>
        <v>8.6499999999999994E-2</v>
      </c>
      <c r="I115" s="36"/>
    </row>
    <row r="116" spans="1:9" ht="12.75" customHeight="1" x14ac:dyDescent="0.25">
      <c r="A116" s="69"/>
      <c r="B116" s="361">
        <v>100</v>
      </c>
      <c r="C116" s="361"/>
      <c r="D116" s="361"/>
      <c r="E116" s="361"/>
      <c r="F116" s="361"/>
      <c r="G116" s="361"/>
      <c r="H116" s="22"/>
      <c r="I116" s="37"/>
    </row>
    <row r="117" spans="1:9" ht="19.149999999999999" customHeight="1" x14ac:dyDescent="0.25">
      <c r="A117" s="38"/>
      <c r="B117" s="75"/>
      <c r="C117" s="75"/>
      <c r="D117" s="75"/>
      <c r="E117" s="75"/>
      <c r="F117" s="75"/>
      <c r="G117" s="75"/>
      <c r="H117" s="22"/>
      <c r="I117" s="37"/>
    </row>
    <row r="118" spans="1:9" ht="15" customHeight="1" x14ac:dyDescent="0.25">
      <c r="A118" s="69" t="s">
        <v>104</v>
      </c>
      <c r="B118" s="361" t="s">
        <v>105</v>
      </c>
      <c r="C118" s="361"/>
      <c r="D118" s="361"/>
      <c r="E118" s="361"/>
      <c r="F118" s="361"/>
      <c r="G118" s="361"/>
      <c r="H118" s="22"/>
      <c r="I118" s="39">
        <f>ROUND(I131+I105+I107,2)</f>
        <v>6285.09</v>
      </c>
    </row>
    <row r="119" spans="1:9" ht="6.75" customHeight="1" x14ac:dyDescent="0.25">
      <c r="A119" s="69"/>
      <c r="B119" s="75"/>
      <c r="C119" s="75"/>
      <c r="D119" s="75"/>
      <c r="E119" s="75"/>
      <c r="F119" s="75"/>
      <c r="G119" s="75"/>
      <c r="H119" s="22"/>
      <c r="I119" s="37"/>
    </row>
    <row r="120" spans="1:9" ht="14.25" customHeight="1" x14ac:dyDescent="0.25">
      <c r="A120" s="69" t="s">
        <v>106</v>
      </c>
      <c r="B120" s="361" t="s">
        <v>107</v>
      </c>
      <c r="C120" s="361"/>
      <c r="D120" s="361"/>
      <c r="E120" s="361"/>
      <c r="F120" s="361"/>
      <c r="G120" s="361"/>
      <c r="H120" s="22"/>
      <c r="I120" s="40">
        <f>(I118/(1-H115))</f>
        <v>6880.2298850574716</v>
      </c>
    </row>
    <row r="121" spans="1:9" ht="19.899999999999999" customHeight="1" x14ac:dyDescent="0.25">
      <c r="A121" s="69"/>
      <c r="B121" s="75"/>
      <c r="C121" s="75"/>
      <c r="D121" s="75"/>
      <c r="E121" s="75"/>
      <c r="F121" s="75"/>
      <c r="G121" s="75"/>
      <c r="H121" s="22"/>
      <c r="I121" s="37"/>
    </row>
    <row r="122" spans="1:9" ht="13.5" customHeight="1" thickBot="1" x14ac:dyDescent="0.3">
      <c r="A122" s="41"/>
      <c r="B122" s="362" t="s">
        <v>108</v>
      </c>
      <c r="C122" s="362"/>
      <c r="D122" s="362"/>
      <c r="E122" s="362"/>
      <c r="F122" s="362"/>
      <c r="G122" s="362"/>
      <c r="H122" s="42"/>
      <c r="I122" s="43">
        <f>(I120-I118)</f>
        <v>595.13988505747147</v>
      </c>
    </row>
    <row r="123" spans="1:9" ht="28.5" customHeight="1" thickBot="1" x14ac:dyDescent="0.3">
      <c r="A123" s="353" t="s">
        <v>136</v>
      </c>
      <c r="B123" s="354"/>
      <c r="C123" s="354"/>
      <c r="D123" s="354"/>
      <c r="E123" s="354"/>
      <c r="F123" s="354"/>
      <c r="G123" s="354"/>
      <c r="H123" s="354"/>
      <c r="I123" s="355"/>
    </row>
    <row r="124" spans="1:9" ht="16.5" thickBot="1" x14ac:dyDescent="0.3">
      <c r="A124" s="344" t="s">
        <v>109</v>
      </c>
      <c r="B124" s="345"/>
      <c r="C124" s="345"/>
      <c r="D124" s="345"/>
      <c r="E124" s="345"/>
      <c r="F124" s="345"/>
      <c r="G124" s="345"/>
      <c r="H124" s="345"/>
      <c r="I124" s="346"/>
    </row>
    <row r="125" spans="1:9" x14ac:dyDescent="0.25">
      <c r="A125" s="356" t="s">
        <v>110</v>
      </c>
      <c r="B125" s="336"/>
      <c r="C125" s="336"/>
      <c r="D125" s="336"/>
      <c r="E125" s="336"/>
      <c r="F125" s="336"/>
      <c r="G125" s="336"/>
      <c r="H125" s="337"/>
      <c r="I125" s="15" t="s">
        <v>56</v>
      </c>
    </row>
    <row r="126" spans="1:9" x14ac:dyDescent="0.25">
      <c r="A126" s="7" t="s">
        <v>2</v>
      </c>
      <c r="B126" s="347" t="str">
        <f>A23</f>
        <v>MÓDULO 1 - COMPOSIÇÃO DA REMUNERAÇÃO</v>
      </c>
      <c r="C126" s="348"/>
      <c r="D126" s="348"/>
      <c r="E126" s="348"/>
      <c r="F126" s="348"/>
      <c r="G126" s="348"/>
      <c r="H126" s="349"/>
      <c r="I126" s="17">
        <f>I31</f>
        <v>2605.46</v>
      </c>
    </row>
    <row r="127" spans="1:9" x14ac:dyDescent="0.25">
      <c r="A127" s="7" t="s">
        <v>3</v>
      </c>
      <c r="B127" s="347" t="str">
        <f>A33</f>
        <v>MÓDULO 2 – ENCARGOS E BENEFÍCIOS ANUAIS, MENSAIS E DIÁRIOS</v>
      </c>
      <c r="C127" s="348"/>
      <c r="D127" s="348"/>
      <c r="E127" s="348"/>
      <c r="F127" s="348"/>
      <c r="G127" s="348"/>
      <c r="H127" s="349"/>
      <c r="I127" s="17">
        <f>I61</f>
        <v>2199.23</v>
      </c>
    </row>
    <row r="128" spans="1:9" x14ac:dyDescent="0.25">
      <c r="A128" s="7" t="s">
        <v>5</v>
      </c>
      <c r="B128" s="347" t="str">
        <f>A63</f>
        <v>MÓDULO 3 – PROVISÃO PARA RESCISÃO</v>
      </c>
      <c r="C128" s="348"/>
      <c r="D128" s="348"/>
      <c r="E128" s="348"/>
      <c r="F128" s="348"/>
      <c r="G128" s="348"/>
      <c r="H128" s="349"/>
      <c r="I128" s="17">
        <f>I70</f>
        <v>185.25</v>
      </c>
    </row>
    <row r="129" spans="1:12" ht="15.75" customHeight="1" x14ac:dyDescent="0.25">
      <c r="A129" s="44" t="s">
        <v>6</v>
      </c>
      <c r="B129" s="347" t="str">
        <f>A72</f>
        <v>MÓDULO 4 – CUSTO DE REPOSIÇÃO DO PROFISSIONAL AUSENTE</v>
      </c>
      <c r="C129" s="348"/>
      <c r="D129" s="348"/>
      <c r="E129" s="348"/>
      <c r="F129" s="348"/>
      <c r="G129" s="348"/>
      <c r="H129" s="349"/>
      <c r="I129" s="17">
        <f>I93</f>
        <v>475.76</v>
      </c>
    </row>
    <row r="130" spans="1:12" ht="15.75" customHeight="1" x14ac:dyDescent="0.25">
      <c r="A130" s="44" t="s">
        <v>7</v>
      </c>
      <c r="B130" s="347" t="str">
        <f>A95</f>
        <v>MÓDULO 5 – INSUMOS DIVERSOS</v>
      </c>
      <c r="C130" s="348"/>
      <c r="D130" s="348"/>
      <c r="E130" s="348"/>
      <c r="F130" s="348"/>
      <c r="G130" s="348"/>
      <c r="H130" s="349"/>
      <c r="I130" s="17">
        <f>I100</f>
        <v>128.51</v>
      </c>
    </row>
    <row r="131" spans="1:12" x14ac:dyDescent="0.25">
      <c r="A131" s="16"/>
      <c r="B131" s="363" t="s">
        <v>111</v>
      </c>
      <c r="C131" s="364"/>
      <c r="D131" s="364"/>
      <c r="E131" s="364"/>
      <c r="F131" s="364"/>
      <c r="G131" s="364"/>
      <c r="H131" s="365"/>
      <c r="I131" s="45">
        <f>ROUND(SUM(I126:I130),2)</f>
        <v>5594.21</v>
      </c>
    </row>
    <row r="132" spans="1:12" ht="15.75" customHeight="1" x14ac:dyDescent="0.25">
      <c r="A132" s="44" t="s">
        <v>8</v>
      </c>
      <c r="B132" s="347" t="str">
        <f>A102</f>
        <v>MÓDULO 6 – CUSTOS INDIRETOS, TRIBUTOS E LUCRO</v>
      </c>
      <c r="C132" s="348"/>
      <c r="D132" s="348"/>
      <c r="E132" s="348"/>
      <c r="F132" s="348"/>
      <c r="G132" s="348"/>
      <c r="H132" s="349"/>
      <c r="I132" s="17">
        <f>I113</f>
        <v>1286.02</v>
      </c>
    </row>
    <row r="133" spans="1:12" ht="16.5" thickBot="1" x14ac:dyDescent="0.3">
      <c r="A133" s="350" t="s">
        <v>112</v>
      </c>
      <c r="B133" s="351"/>
      <c r="C133" s="351"/>
      <c r="D133" s="351"/>
      <c r="E133" s="351"/>
      <c r="F133" s="351"/>
      <c r="G133" s="351"/>
      <c r="H133" s="352"/>
      <c r="I133" s="46">
        <f>ROUND(SUM(I131:I132),2)</f>
        <v>6880.23</v>
      </c>
      <c r="K133" s="49"/>
      <c r="L133" s="26"/>
    </row>
  </sheetData>
  <mergeCells count="132">
    <mergeCell ref="A1:I1"/>
    <mergeCell ref="A73:I73"/>
    <mergeCell ref="A74:I74"/>
    <mergeCell ref="G75:H75"/>
    <mergeCell ref="A104:I104"/>
    <mergeCell ref="A108:I108"/>
    <mergeCell ref="A2:I2"/>
    <mergeCell ref="A3:I3"/>
    <mergeCell ref="A9:I9"/>
    <mergeCell ref="A12:I12"/>
    <mergeCell ref="B41:G41"/>
    <mergeCell ref="B42:G42"/>
    <mergeCell ref="B27:G27"/>
    <mergeCell ref="B28:G28"/>
    <mergeCell ref="A32:I32"/>
    <mergeCell ref="A33:I33"/>
    <mergeCell ref="B58:H58"/>
    <mergeCell ref="B59:H59"/>
    <mergeCell ref="B60:H60"/>
    <mergeCell ref="B51:G51"/>
    <mergeCell ref="B52:G52"/>
    <mergeCell ref="B53:G53"/>
    <mergeCell ref="B79:G79"/>
    <mergeCell ref="A62:I62"/>
    <mergeCell ref="B45:G45"/>
    <mergeCell ref="B46:G46"/>
    <mergeCell ref="B47:G47"/>
    <mergeCell ref="A48:G48"/>
    <mergeCell ref="A39:G39"/>
    <mergeCell ref="B40:G40"/>
    <mergeCell ref="B43:G43"/>
    <mergeCell ref="B35:G35"/>
    <mergeCell ref="B36:G36"/>
    <mergeCell ref="B44:G44"/>
    <mergeCell ref="A23:I23"/>
    <mergeCell ref="B24:G24"/>
    <mergeCell ref="B25:G25"/>
    <mergeCell ref="A34:G34"/>
    <mergeCell ref="A13:I13"/>
    <mergeCell ref="A14:I14"/>
    <mergeCell ref="B26:G26"/>
    <mergeCell ref="A37:G37"/>
    <mergeCell ref="A38:I38"/>
    <mergeCell ref="B29:G29"/>
    <mergeCell ref="B30:G30"/>
    <mergeCell ref="A31:H31"/>
    <mergeCell ref="B7:H7"/>
    <mergeCell ref="A8:I8"/>
    <mergeCell ref="B4:H4"/>
    <mergeCell ref="B5:H5"/>
    <mergeCell ref="B6:H6"/>
    <mergeCell ref="B21:H21"/>
    <mergeCell ref="A22:I22"/>
    <mergeCell ref="A15:I15"/>
    <mergeCell ref="A16:I16"/>
    <mergeCell ref="B20:H20"/>
    <mergeCell ref="G10:H10"/>
    <mergeCell ref="G11:H11"/>
    <mergeCell ref="A10:F10"/>
    <mergeCell ref="A11:F11"/>
    <mergeCell ref="B17:H17"/>
    <mergeCell ref="B18:H18"/>
    <mergeCell ref="B19:H19"/>
    <mergeCell ref="A55:I55"/>
    <mergeCell ref="A56:I56"/>
    <mergeCell ref="A57:H57"/>
    <mergeCell ref="A54:H54"/>
    <mergeCell ref="B67:G67"/>
    <mergeCell ref="B68:G68"/>
    <mergeCell ref="A49:I49"/>
    <mergeCell ref="A50:G50"/>
    <mergeCell ref="B69:G69"/>
    <mergeCell ref="A70:G70"/>
    <mergeCell ref="A71:I71"/>
    <mergeCell ref="A61:H61"/>
    <mergeCell ref="B64:G64"/>
    <mergeCell ref="B65:G65"/>
    <mergeCell ref="B66:G66"/>
    <mergeCell ref="A63:I63"/>
    <mergeCell ref="B81:G81"/>
    <mergeCell ref="B82:G82"/>
    <mergeCell ref="A83:G83"/>
    <mergeCell ref="A85:G85"/>
    <mergeCell ref="B86:G86"/>
    <mergeCell ref="A72:I72"/>
    <mergeCell ref="A76:G76"/>
    <mergeCell ref="B77:G77"/>
    <mergeCell ref="B78:G78"/>
    <mergeCell ref="B80:G80"/>
    <mergeCell ref="A84:I84"/>
    <mergeCell ref="A95:I95"/>
    <mergeCell ref="B96:G96"/>
    <mergeCell ref="B97:G97"/>
    <mergeCell ref="B98:G98"/>
    <mergeCell ref="A87:G87"/>
    <mergeCell ref="A89:I89"/>
    <mergeCell ref="A90:G90"/>
    <mergeCell ref="B91:G91"/>
    <mergeCell ref="B92:G92"/>
    <mergeCell ref="A88:I88"/>
    <mergeCell ref="A93:G93"/>
    <mergeCell ref="A94:I94"/>
    <mergeCell ref="B132:H132"/>
    <mergeCell ref="A133:H133"/>
    <mergeCell ref="A123:I123"/>
    <mergeCell ref="A124:I124"/>
    <mergeCell ref="A125:H125"/>
    <mergeCell ref="B126:H126"/>
    <mergeCell ref="B127:H127"/>
    <mergeCell ref="A113:G113"/>
    <mergeCell ref="A114:I114"/>
    <mergeCell ref="B115:G115"/>
    <mergeCell ref="B116:G116"/>
    <mergeCell ref="B118:G118"/>
    <mergeCell ref="B120:G120"/>
    <mergeCell ref="B122:G122"/>
    <mergeCell ref="B128:H128"/>
    <mergeCell ref="B129:H129"/>
    <mergeCell ref="B130:H130"/>
    <mergeCell ref="B131:H131"/>
    <mergeCell ref="B99:G99"/>
    <mergeCell ref="B105:G105"/>
    <mergeCell ref="B107:G107"/>
    <mergeCell ref="B109:G109"/>
    <mergeCell ref="B110:G110"/>
    <mergeCell ref="B111:G111"/>
    <mergeCell ref="B112:G112"/>
    <mergeCell ref="A100:G100"/>
    <mergeCell ref="B103:G103"/>
    <mergeCell ref="A106:I106"/>
    <mergeCell ref="A101:I101"/>
    <mergeCell ref="A102:I10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orientation="portrait" r:id="rId1"/>
  <rowBreaks count="1" manualBreakCount="1">
    <brk id="6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63C76-0969-4D89-9EFE-E9B9DA81EFB5}">
  <sheetPr>
    <tabColor theme="1"/>
    <pageSetUpPr fitToPage="1"/>
  </sheetPr>
  <dimension ref="A1:L134"/>
  <sheetViews>
    <sheetView view="pageBreakPreview" topLeftCell="A117" zoomScale="115" zoomScaleNormal="100" zoomScaleSheetLayoutView="115" workbookViewId="0">
      <selection activeCell="A108" sqref="A108:I108"/>
    </sheetView>
  </sheetViews>
  <sheetFormatPr defaultRowHeight="15.75" x14ac:dyDescent="0.25"/>
  <cols>
    <col min="1" max="1" width="10.140625" style="4" bestFit="1" customWidth="1"/>
    <col min="2" max="2" width="12.5703125" style="4" bestFit="1" customWidth="1"/>
    <col min="3" max="3" width="10.85546875" style="4" customWidth="1"/>
    <col min="4" max="4" width="14.42578125" style="4" customWidth="1"/>
    <col min="5" max="5" width="12.85546875" style="4" bestFit="1" customWidth="1"/>
    <col min="6" max="6" width="11" style="4" bestFit="1" customWidth="1"/>
    <col min="7" max="7" width="19.85546875" style="4" customWidth="1"/>
    <col min="8" max="8" width="14.7109375" style="4" customWidth="1"/>
    <col min="9" max="9" width="34" style="4" bestFit="1" customWidth="1"/>
    <col min="10" max="10" width="4" style="4" customWidth="1"/>
    <col min="11" max="11" width="14.140625" style="4" customWidth="1"/>
    <col min="12" max="12" width="11.42578125" style="4" customWidth="1"/>
    <col min="13" max="15" width="9.28515625" style="4" bestFit="1" customWidth="1"/>
    <col min="16" max="256" width="9.140625" style="4"/>
    <col min="257" max="257" width="10.140625" style="4" bestFit="1" customWidth="1"/>
    <col min="258" max="259" width="9.140625" style="4"/>
    <col min="260" max="260" width="20.85546875" style="4" customWidth="1"/>
    <col min="261" max="261" width="12.85546875" style="4" bestFit="1" customWidth="1"/>
    <col min="262" max="262" width="9.140625" style="4"/>
    <col min="263" max="263" width="19.85546875" style="4" customWidth="1"/>
    <col min="264" max="264" width="14.7109375" style="4" customWidth="1"/>
    <col min="265" max="265" width="34" style="4" bestFit="1" customWidth="1"/>
    <col min="266" max="266" width="4" style="4" customWidth="1"/>
    <col min="267" max="267" width="14.140625" style="4" customWidth="1"/>
    <col min="268" max="268" width="11.42578125" style="4" customWidth="1"/>
    <col min="269" max="271" width="9.28515625" style="4" bestFit="1" customWidth="1"/>
    <col min="272" max="512" width="9.140625" style="4"/>
    <col min="513" max="513" width="10.140625" style="4" bestFit="1" customWidth="1"/>
    <col min="514" max="515" width="9.140625" style="4"/>
    <col min="516" max="516" width="20.85546875" style="4" customWidth="1"/>
    <col min="517" max="517" width="12.85546875" style="4" bestFit="1" customWidth="1"/>
    <col min="518" max="518" width="9.140625" style="4"/>
    <col min="519" max="519" width="19.85546875" style="4" customWidth="1"/>
    <col min="520" max="520" width="14.7109375" style="4" customWidth="1"/>
    <col min="521" max="521" width="34" style="4" bestFit="1" customWidth="1"/>
    <col min="522" max="522" width="4" style="4" customWidth="1"/>
    <col min="523" max="523" width="14.140625" style="4" customWidth="1"/>
    <col min="524" max="524" width="11.42578125" style="4" customWidth="1"/>
    <col min="525" max="527" width="9.28515625" style="4" bestFit="1" customWidth="1"/>
    <col min="528" max="768" width="9.140625" style="4"/>
    <col min="769" max="769" width="10.140625" style="4" bestFit="1" customWidth="1"/>
    <col min="770" max="771" width="9.140625" style="4"/>
    <col min="772" max="772" width="20.85546875" style="4" customWidth="1"/>
    <col min="773" max="773" width="12.85546875" style="4" bestFit="1" customWidth="1"/>
    <col min="774" max="774" width="9.140625" style="4"/>
    <col min="775" max="775" width="19.85546875" style="4" customWidth="1"/>
    <col min="776" max="776" width="14.7109375" style="4" customWidth="1"/>
    <col min="777" max="777" width="34" style="4" bestFit="1" customWidth="1"/>
    <col min="778" max="778" width="4" style="4" customWidth="1"/>
    <col min="779" max="779" width="14.140625" style="4" customWidth="1"/>
    <col min="780" max="780" width="11.42578125" style="4" customWidth="1"/>
    <col min="781" max="783" width="9.28515625" style="4" bestFit="1" customWidth="1"/>
    <col min="784" max="1024" width="9.140625" style="4"/>
    <col min="1025" max="1025" width="10.140625" style="4" bestFit="1" customWidth="1"/>
    <col min="1026" max="1027" width="9.140625" style="4"/>
    <col min="1028" max="1028" width="20.85546875" style="4" customWidth="1"/>
    <col min="1029" max="1029" width="12.85546875" style="4" bestFit="1" customWidth="1"/>
    <col min="1030" max="1030" width="9.140625" style="4"/>
    <col min="1031" max="1031" width="19.85546875" style="4" customWidth="1"/>
    <col min="1032" max="1032" width="14.7109375" style="4" customWidth="1"/>
    <col min="1033" max="1033" width="34" style="4" bestFit="1" customWidth="1"/>
    <col min="1034" max="1034" width="4" style="4" customWidth="1"/>
    <col min="1035" max="1035" width="14.140625" style="4" customWidth="1"/>
    <col min="1036" max="1036" width="11.42578125" style="4" customWidth="1"/>
    <col min="1037" max="1039" width="9.28515625" style="4" bestFit="1" customWidth="1"/>
    <col min="1040" max="1280" width="9.140625" style="4"/>
    <col min="1281" max="1281" width="10.140625" style="4" bestFit="1" customWidth="1"/>
    <col min="1282" max="1283" width="9.140625" style="4"/>
    <col min="1284" max="1284" width="20.85546875" style="4" customWidth="1"/>
    <col min="1285" max="1285" width="12.85546875" style="4" bestFit="1" customWidth="1"/>
    <col min="1286" max="1286" width="9.140625" style="4"/>
    <col min="1287" max="1287" width="19.85546875" style="4" customWidth="1"/>
    <col min="1288" max="1288" width="14.7109375" style="4" customWidth="1"/>
    <col min="1289" max="1289" width="34" style="4" bestFit="1" customWidth="1"/>
    <col min="1290" max="1290" width="4" style="4" customWidth="1"/>
    <col min="1291" max="1291" width="14.140625" style="4" customWidth="1"/>
    <col min="1292" max="1292" width="11.42578125" style="4" customWidth="1"/>
    <col min="1293" max="1295" width="9.28515625" style="4" bestFit="1" customWidth="1"/>
    <col min="1296" max="1536" width="9.140625" style="4"/>
    <col min="1537" max="1537" width="10.140625" style="4" bestFit="1" customWidth="1"/>
    <col min="1538" max="1539" width="9.140625" style="4"/>
    <col min="1540" max="1540" width="20.85546875" style="4" customWidth="1"/>
    <col min="1541" max="1541" width="12.85546875" style="4" bestFit="1" customWidth="1"/>
    <col min="1542" max="1542" width="9.140625" style="4"/>
    <col min="1543" max="1543" width="19.85546875" style="4" customWidth="1"/>
    <col min="1544" max="1544" width="14.7109375" style="4" customWidth="1"/>
    <col min="1545" max="1545" width="34" style="4" bestFit="1" customWidth="1"/>
    <col min="1546" max="1546" width="4" style="4" customWidth="1"/>
    <col min="1547" max="1547" width="14.140625" style="4" customWidth="1"/>
    <col min="1548" max="1548" width="11.42578125" style="4" customWidth="1"/>
    <col min="1549" max="1551" width="9.28515625" style="4" bestFit="1" customWidth="1"/>
    <col min="1552" max="1792" width="9.140625" style="4"/>
    <col min="1793" max="1793" width="10.140625" style="4" bestFit="1" customWidth="1"/>
    <col min="1794" max="1795" width="9.140625" style="4"/>
    <col min="1796" max="1796" width="20.85546875" style="4" customWidth="1"/>
    <col min="1797" max="1797" width="12.85546875" style="4" bestFit="1" customWidth="1"/>
    <col min="1798" max="1798" width="9.140625" style="4"/>
    <col min="1799" max="1799" width="19.85546875" style="4" customWidth="1"/>
    <col min="1800" max="1800" width="14.7109375" style="4" customWidth="1"/>
    <col min="1801" max="1801" width="34" style="4" bestFit="1" customWidth="1"/>
    <col min="1802" max="1802" width="4" style="4" customWidth="1"/>
    <col min="1803" max="1803" width="14.140625" style="4" customWidth="1"/>
    <col min="1804" max="1804" width="11.42578125" style="4" customWidth="1"/>
    <col min="1805" max="1807" width="9.28515625" style="4" bestFit="1" customWidth="1"/>
    <col min="1808" max="2048" width="9.140625" style="4"/>
    <col min="2049" max="2049" width="10.140625" style="4" bestFit="1" customWidth="1"/>
    <col min="2050" max="2051" width="9.140625" style="4"/>
    <col min="2052" max="2052" width="20.85546875" style="4" customWidth="1"/>
    <col min="2053" max="2053" width="12.85546875" style="4" bestFit="1" customWidth="1"/>
    <col min="2054" max="2054" width="9.140625" style="4"/>
    <col min="2055" max="2055" width="19.85546875" style="4" customWidth="1"/>
    <col min="2056" max="2056" width="14.7109375" style="4" customWidth="1"/>
    <col min="2057" max="2057" width="34" style="4" bestFit="1" customWidth="1"/>
    <col min="2058" max="2058" width="4" style="4" customWidth="1"/>
    <col min="2059" max="2059" width="14.140625" style="4" customWidth="1"/>
    <col min="2060" max="2060" width="11.42578125" style="4" customWidth="1"/>
    <col min="2061" max="2063" width="9.28515625" style="4" bestFit="1" customWidth="1"/>
    <col min="2064" max="2304" width="9.140625" style="4"/>
    <col min="2305" max="2305" width="10.140625" style="4" bestFit="1" customWidth="1"/>
    <col min="2306" max="2307" width="9.140625" style="4"/>
    <col min="2308" max="2308" width="20.85546875" style="4" customWidth="1"/>
    <col min="2309" max="2309" width="12.85546875" style="4" bestFit="1" customWidth="1"/>
    <col min="2310" max="2310" width="9.140625" style="4"/>
    <col min="2311" max="2311" width="19.85546875" style="4" customWidth="1"/>
    <col min="2312" max="2312" width="14.7109375" style="4" customWidth="1"/>
    <col min="2313" max="2313" width="34" style="4" bestFit="1" customWidth="1"/>
    <col min="2314" max="2314" width="4" style="4" customWidth="1"/>
    <col min="2315" max="2315" width="14.140625" style="4" customWidth="1"/>
    <col min="2316" max="2316" width="11.42578125" style="4" customWidth="1"/>
    <col min="2317" max="2319" width="9.28515625" style="4" bestFit="1" customWidth="1"/>
    <col min="2320" max="2560" width="9.140625" style="4"/>
    <col min="2561" max="2561" width="10.140625" style="4" bestFit="1" customWidth="1"/>
    <col min="2562" max="2563" width="9.140625" style="4"/>
    <col min="2564" max="2564" width="20.85546875" style="4" customWidth="1"/>
    <col min="2565" max="2565" width="12.85546875" style="4" bestFit="1" customWidth="1"/>
    <col min="2566" max="2566" width="9.140625" style="4"/>
    <col min="2567" max="2567" width="19.85546875" style="4" customWidth="1"/>
    <col min="2568" max="2568" width="14.7109375" style="4" customWidth="1"/>
    <col min="2569" max="2569" width="34" style="4" bestFit="1" customWidth="1"/>
    <col min="2570" max="2570" width="4" style="4" customWidth="1"/>
    <col min="2571" max="2571" width="14.140625" style="4" customWidth="1"/>
    <col min="2572" max="2572" width="11.42578125" style="4" customWidth="1"/>
    <col min="2573" max="2575" width="9.28515625" style="4" bestFit="1" customWidth="1"/>
    <col min="2576" max="2816" width="9.140625" style="4"/>
    <col min="2817" max="2817" width="10.140625" style="4" bestFit="1" customWidth="1"/>
    <col min="2818" max="2819" width="9.140625" style="4"/>
    <col min="2820" max="2820" width="20.85546875" style="4" customWidth="1"/>
    <col min="2821" max="2821" width="12.85546875" style="4" bestFit="1" customWidth="1"/>
    <col min="2822" max="2822" width="9.140625" style="4"/>
    <col min="2823" max="2823" width="19.85546875" style="4" customWidth="1"/>
    <col min="2824" max="2824" width="14.7109375" style="4" customWidth="1"/>
    <col min="2825" max="2825" width="34" style="4" bestFit="1" customWidth="1"/>
    <col min="2826" max="2826" width="4" style="4" customWidth="1"/>
    <col min="2827" max="2827" width="14.140625" style="4" customWidth="1"/>
    <col min="2828" max="2828" width="11.42578125" style="4" customWidth="1"/>
    <col min="2829" max="2831" width="9.28515625" style="4" bestFit="1" customWidth="1"/>
    <col min="2832" max="3072" width="9.140625" style="4"/>
    <col min="3073" max="3073" width="10.140625" style="4" bestFit="1" customWidth="1"/>
    <col min="3074" max="3075" width="9.140625" style="4"/>
    <col min="3076" max="3076" width="20.85546875" style="4" customWidth="1"/>
    <col min="3077" max="3077" width="12.85546875" style="4" bestFit="1" customWidth="1"/>
    <col min="3078" max="3078" width="9.140625" style="4"/>
    <col min="3079" max="3079" width="19.85546875" style="4" customWidth="1"/>
    <col min="3080" max="3080" width="14.7109375" style="4" customWidth="1"/>
    <col min="3081" max="3081" width="34" style="4" bestFit="1" customWidth="1"/>
    <col min="3082" max="3082" width="4" style="4" customWidth="1"/>
    <col min="3083" max="3083" width="14.140625" style="4" customWidth="1"/>
    <col min="3084" max="3084" width="11.42578125" style="4" customWidth="1"/>
    <col min="3085" max="3087" width="9.28515625" style="4" bestFit="1" customWidth="1"/>
    <col min="3088" max="3328" width="9.140625" style="4"/>
    <col min="3329" max="3329" width="10.140625" style="4" bestFit="1" customWidth="1"/>
    <col min="3330" max="3331" width="9.140625" style="4"/>
    <col min="3332" max="3332" width="20.85546875" style="4" customWidth="1"/>
    <col min="3333" max="3333" width="12.85546875" style="4" bestFit="1" customWidth="1"/>
    <col min="3334" max="3334" width="9.140625" style="4"/>
    <col min="3335" max="3335" width="19.85546875" style="4" customWidth="1"/>
    <col min="3336" max="3336" width="14.7109375" style="4" customWidth="1"/>
    <col min="3337" max="3337" width="34" style="4" bestFit="1" customWidth="1"/>
    <col min="3338" max="3338" width="4" style="4" customWidth="1"/>
    <col min="3339" max="3339" width="14.140625" style="4" customWidth="1"/>
    <col min="3340" max="3340" width="11.42578125" style="4" customWidth="1"/>
    <col min="3341" max="3343" width="9.28515625" style="4" bestFit="1" customWidth="1"/>
    <col min="3344" max="3584" width="9.140625" style="4"/>
    <col min="3585" max="3585" width="10.140625" style="4" bestFit="1" customWidth="1"/>
    <col min="3586" max="3587" width="9.140625" style="4"/>
    <col min="3588" max="3588" width="20.85546875" style="4" customWidth="1"/>
    <col min="3589" max="3589" width="12.85546875" style="4" bestFit="1" customWidth="1"/>
    <col min="3590" max="3590" width="9.140625" style="4"/>
    <col min="3591" max="3591" width="19.85546875" style="4" customWidth="1"/>
    <col min="3592" max="3592" width="14.7109375" style="4" customWidth="1"/>
    <col min="3593" max="3593" width="34" style="4" bestFit="1" customWidth="1"/>
    <col min="3594" max="3594" width="4" style="4" customWidth="1"/>
    <col min="3595" max="3595" width="14.140625" style="4" customWidth="1"/>
    <col min="3596" max="3596" width="11.42578125" style="4" customWidth="1"/>
    <col min="3597" max="3599" width="9.28515625" style="4" bestFit="1" customWidth="1"/>
    <col min="3600" max="3840" width="9.140625" style="4"/>
    <col min="3841" max="3841" width="10.140625" style="4" bestFit="1" customWidth="1"/>
    <col min="3842" max="3843" width="9.140625" style="4"/>
    <col min="3844" max="3844" width="20.85546875" style="4" customWidth="1"/>
    <col min="3845" max="3845" width="12.85546875" style="4" bestFit="1" customWidth="1"/>
    <col min="3846" max="3846" width="9.140625" style="4"/>
    <col min="3847" max="3847" width="19.85546875" style="4" customWidth="1"/>
    <col min="3848" max="3848" width="14.7109375" style="4" customWidth="1"/>
    <col min="3849" max="3849" width="34" style="4" bestFit="1" customWidth="1"/>
    <col min="3850" max="3850" width="4" style="4" customWidth="1"/>
    <col min="3851" max="3851" width="14.140625" style="4" customWidth="1"/>
    <col min="3852" max="3852" width="11.42578125" style="4" customWidth="1"/>
    <col min="3853" max="3855" width="9.28515625" style="4" bestFit="1" customWidth="1"/>
    <col min="3856" max="4096" width="9.140625" style="4"/>
    <col min="4097" max="4097" width="10.140625" style="4" bestFit="1" customWidth="1"/>
    <col min="4098" max="4099" width="9.140625" style="4"/>
    <col min="4100" max="4100" width="20.85546875" style="4" customWidth="1"/>
    <col min="4101" max="4101" width="12.85546875" style="4" bestFit="1" customWidth="1"/>
    <col min="4102" max="4102" width="9.140625" style="4"/>
    <col min="4103" max="4103" width="19.85546875" style="4" customWidth="1"/>
    <col min="4104" max="4104" width="14.7109375" style="4" customWidth="1"/>
    <col min="4105" max="4105" width="34" style="4" bestFit="1" customWidth="1"/>
    <col min="4106" max="4106" width="4" style="4" customWidth="1"/>
    <col min="4107" max="4107" width="14.140625" style="4" customWidth="1"/>
    <col min="4108" max="4108" width="11.42578125" style="4" customWidth="1"/>
    <col min="4109" max="4111" width="9.28515625" style="4" bestFit="1" customWidth="1"/>
    <col min="4112" max="4352" width="9.140625" style="4"/>
    <col min="4353" max="4353" width="10.140625" style="4" bestFit="1" customWidth="1"/>
    <col min="4354" max="4355" width="9.140625" style="4"/>
    <col min="4356" max="4356" width="20.85546875" style="4" customWidth="1"/>
    <col min="4357" max="4357" width="12.85546875" style="4" bestFit="1" customWidth="1"/>
    <col min="4358" max="4358" width="9.140625" style="4"/>
    <col min="4359" max="4359" width="19.85546875" style="4" customWidth="1"/>
    <col min="4360" max="4360" width="14.7109375" style="4" customWidth="1"/>
    <col min="4361" max="4361" width="34" style="4" bestFit="1" customWidth="1"/>
    <col min="4362" max="4362" width="4" style="4" customWidth="1"/>
    <col min="4363" max="4363" width="14.140625" style="4" customWidth="1"/>
    <col min="4364" max="4364" width="11.42578125" style="4" customWidth="1"/>
    <col min="4365" max="4367" width="9.28515625" style="4" bestFit="1" customWidth="1"/>
    <col min="4368" max="4608" width="9.140625" style="4"/>
    <col min="4609" max="4609" width="10.140625" style="4" bestFit="1" customWidth="1"/>
    <col min="4610" max="4611" width="9.140625" style="4"/>
    <col min="4612" max="4612" width="20.85546875" style="4" customWidth="1"/>
    <col min="4613" max="4613" width="12.85546875" style="4" bestFit="1" customWidth="1"/>
    <col min="4614" max="4614" width="9.140625" style="4"/>
    <col min="4615" max="4615" width="19.85546875" style="4" customWidth="1"/>
    <col min="4616" max="4616" width="14.7109375" style="4" customWidth="1"/>
    <col min="4617" max="4617" width="34" style="4" bestFit="1" customWidth="1"/>
    <col min="4618" max="4618" width="4" style="4" customWidth="1"/>
    <col min="4619" max="4619" width="14.140625" style="4" customWidth="1"/>
    <col min="4620" max="4620" width="11.42578125" style="4" customWidth="1"/>
    <col min="4621" max="4623" width="9.28515625" style="4" bestFit="1" customWidth="1"/>
    <col min="4624" max="4864" width="9.140625" style="4"/>
    <col min="4865" max="4865" width="10.140625" style="4" bestFit="1" customWidth="1"/>
    <col min="4866" max="4867" width="9.140625" style="4"/>
    <col min="4868" max="4868" width="20.85546875" style="4" customWidth="1"/>
    <col min="4869" max="4869" width="12.85546875" style="4" bestFit="1" customWidth="1"/>
    <col min="4870" max="4870" width="9.140625" style="4"/>
    <col min="4871" max="4871" width="19.85546875" style="4" customWidth="1"/>
    <col min="4872" max="4872" width="14.7109375" style="4" customWidth="1"/>
    <col min="4873" max="4873" width="34" style="4" bestFit="1" customWidth="1"/>
    <col min="4874" max="4874" width="4" style="4" customWidth="1"/>
    <col min="4875" max="4875" width="14.140625" style="4" customWidth="1"/>
    <col min="4876" max="4876" width="11.42578125" style="4" customWidth="1"/>
    <col min="4877" max="4879" width="9.28515625" style="4" bestFit="1" customWidth="1"/>
    <col min="4880" max="5120" width="9.140625" style="4"/>
    <col min="5121" max="5121" width="10.140625" style="4" bestFit="1" customWidth="1"/>
    <col min="5122" max="5123" width="9.140625" style="4"/>
    <col min="5124" max="5124" width="20.85546875" style="4" customWidth="1"/>
    <col min="5125" max="5125" width="12.85546875" style="4" bestFit="1" customWidth="1"/>
    <col min="5126" max="5126" width="9.140625" style="4"/>
    <col min="5127" max="5127" width="19.85546875" style="4" customWidth="1"/>
    <col min="5128" max="5128" width="14.7109375" style="4" customWidth="1"/>
    <col min="5129" max="5129" width="34" style="4" bestFit="1" customWidth="1"/>
    <col min="5130" max="5130" width="4" style="4" customWidth="1"/>
    <col min="5131" max="5131" width="14.140625" style="4" customWidth="1"/>
    <col min="5132" max="5132" width="11.42578125" style="4" customWidth="1"/>
    <col min="5133" max="5135" width="9.28515625" style="4" bestFit="1" customWidth="1"/>
    <col min="5136" max="5376" width="9.140625" style="4"/>
    <col min="5377" max="5377" width="10.140625" style="4" bestFit="1" customWidth="1"/>
    <col min="5378" max="5379" width="9.140625" style="4"/>
    <col min="5380" max="5380" width="20.85546875" style="4" customWidth="1"/>
    <col min="5381" max="5381" width="12.85546875" style="4" bestFit="1" customWidth="1"/>
    <col min="5382" max="5382" width="9.140625" style="4"/>
    <col min="5383" max="5383" width="19.85546875" style="4" customWidth="1"/>
    <col min="5384" max="5384" width="14.7109375" style="4" customWidth="1"/>
    <col min="5385" max="5385" width="34" style="4" bestFit="1" customWidth="1"/>
    <col min="5386" max="5386" width="4" style="4" customWidth="1"/>
    <col min="5387" max="5387" width="14.140625" style="4" customWidth="1"/>
    <col min="5388" max="5388" width="11.42578125" style="4" customWidth="1"/>
    <col min="5389" max="5391" width="9.28515625" style="4" bestFit="1" customWidth="1"/>
    <col min="5392" max="5632" width="9.140625" style="4"/>
    <col min="5633" max="5633" width="10.140625" style="4" bestFit="1" customWidth="1"/>
    <col min="5634" max="5635" width="9.140625" style="4"/>
    <col min="5636" max="5636" width="20.85546875" style="4" customWidth="1"/>
    <col min="5637" max="5637" width="12.85546875" style="4" bestFit="1" customWidth="1"/>
    <col min="5638" max="5638" width="9.140625" style="4"/>
    <col min="5639" max="5639" width="19.85546875" style="4" customWidth="1"/>
    <col min="5640" max="5640" width="14.7109375" style="4" customWidth="1"/>
    <col min="5641" max="5641" width="34" style="4" bestFit="1" customWidth="1"/>
    <col min="5642" max="5642" width="4" style="4" customWidth="1"/>
    <col min="5643" max="5643" width="14.140625" style="4" customWidth="1"/>
    <col min="5644" max="5644" width="11.42578125" style="4" customWidth="1"/>
    <col min="5645" max="5647" width="9.28515625" style="4" bestFit="1" customWidth="1"/>
    <col min="5648" max="5888" width="9.140625" style="4"/>
    <col min="5889" max="5889" width="10.140625" style="4" bestFit="1" customWidth="1"/>
    <col min="5890" max="5891" width="9.140625" style="4"/>
    <col min="5892" max="5892" width="20.85546875" style="4" customWidth="1"/>
    <col min="5893" max="5893" width="12.85546875" style="4" bestFit="1" customWidth="1"/>
    <col min="5894" max="5894" width="9.140625" style="4"/>
    <col min="5895" max="5895" width="19.85546875" style="4" customWidth="1"/>
    <col min="5896" max="5896" width="14.7109375" style="4" customWidth="1"/>
    <col min="5897" max="5897" width="34" style="4" bestFit="1" customWidth="1"/>
    <col min="5898" max="5898" width="4" style="4" customWidth="1"/>
    <col min="5899" max="5899" width="14.140625" style="4" customWidth="1"/>
    <col min="5900" max="5900" width="11.42578125" style="4" customWidth="1"/>
    <col min="5901" max="5903" width="9.28515625" style="4" bestFit="1" customWidth="1"/>
    <col min="5904" max="6144" width="9.140625" style="4"/>
    <col min="6145" max="6145" width="10.140625" style="4" bestFit="1" customWidth="1"/>
    <col min="6146" max="6147" width="9.140625" style="4"/>
    <col min="6148" max="6148" width="20.85546875" style="4" customWidth="1"/>
    <col min="6149" max="6149" width="12.85546875" style="4" bestFit="1" customWidth="1"/>
    <col min="6150" max="6150" width="9.140625" style="4"/>
    <col min="6151" max="6151" width="19.85546875" style="4" customWidth="1"/>
    <col min="6152" max="6152" width="14.7109375" style="4" customWidth="1"/>
    <col min="6153" max="6153" width="34" style="4" bestFit="1" customWidth="1"/>
    <col min="6154" max="6154" width="4" style="4" customWidth="1"/>
    <col min="6155" max="6155" width="14.140625" style="4" customWidth="1"/>
    <col min="6156" max="6156" width="11.42578125" style="4" customWidth="1"/>
    <col min="6157" max="6159" width="9.28515625" style="4" bestFit="1" customWidth="1"/>
    <col min="6160" max="6400" width="9.140625" style="4"/>
    <col min="6401" max="6401" width="10.140625" style="4" bestFit="1" customWidth="1"/>
    <col min="6402" max="6403" width="9.140625" style="4"/>
    <col min="6404" max="6404" width="20.85546875" style="4" customWidth="1"/>
    <col min="6405" max="6405" width="12.85546875" style="4" bestFit="1" customWidth="1"/>
    <col min="6406" max="6406" width="9.140625" style="4"/>
    <col min="6407" max="6407" width="19.85546875" style="4" customWidth="1"/>
    <col min="6408" max="6408" width="14.7109375" style="4" customWidth="1"/>
    <col min="6409" max="6409" width="34" style="4" bestFit="1" customWidth="1"/>
    <col min="6410" max="6410" width="4" style="4" customWidth="1"/>
    <col min="6411" max="6411" width="14.140625" style="4" customWidth="1"/>
    <col min="6412" max="6412" width="11.42578125" style="4" customWidth="1"/>
    <col min="6413" max="6415" width="9.28515625" style="4" bestFit="1" customWidth="1"/>
    <col min="6416" max="6656" width="9.140625" style="4"/>
    <col min="6657" max="6657" width="10.140625" style="4" bestFit="1" customWidth="1"/>
    <col min="6658" max="6659" width="9.140625" style="4"/>
    <col min="6660" max="6660" width="20.85546875" style="4" customWidth="1"/>
    <col min="6661" max="6661" width="12.85546875" style="4" bestFit="1" customWidth="1"/>
    <col min="6662" max="6662" width="9.140625" style="4"/>
    <col min="6663" max="6663" width="19.85546875" style="4" customWidth="1"/>
    <col min="6664" max="6664" width="14.7109375" style="4" customWidth="1"/>
    <col min="6665" max="6665" width="34" style="4" bestFit="1" customWidth="1"/>
    <col min="6666" max="6666" width="4" style="4" customWidth="1"/>
    <col min="6667" max="6667" width="14.140625" style="4" customWidth="1"/>
    <col min="6668" max="6668" width="11.42578125" style="4" customWidth="1"/>
    <col min="6669" max="6671" width="9.28515625" style="4" bestFit="1" customWidth="1"/>
    <col min="6672" max="6912" width="9.140625" style="4"/>
    <col min="6913" max="6913" width="10.140625" style="4" bestFit="1" customWidth="1"/>
    <col min="6914" max="6915" width="9.140625" style="4"/>
    <col min="6916" max="6916" width="20.85546875" style="4" customWidth="1"/>
    <col min="6917" max="6917" width="12.85546875" style="4" bestFit="1" customWidth="1"/>
    <col min="6918" max="6918" width="9.140625" style="4"/>
    <col min="6919" max="6919" width="19.85546875" style="4" customWidth="1"/>
    <col min="6920" max="6920" width="14.7109375" style="4" customWidth="1"/>
    <col min="6921" max="6921" width="34" style="4" bestFit="1" customWidth="1"/>
    <col min="6922" max="6922" width="4" style="4" customWidth="1"/>
    <col min="6923" max="6923" width="14.140625" style="4" customWidth="1"/>
    <col min="6924" max="6924" width="11.42578125" style="4" customWidth="1"/>
    <col min="6925" max="6927" width="9.28515625" style="4" bestFit="1" customWidth="1"/>
    <col min="6928" max="7168" width="9.140625" style="4"/>
    <col min="7169" max="7169" width="10.140625" style="4" bestFit="1" customWidth="1"/>
    <col min="7170" max="7171" width="9.140625" style="4"/>
    <col min="7172" max="7172" width="20.85546875" style="4" customWidth="1"/>
    <col min="7173" max="7173" width="12.85546875" style="4" bestFit="1" customWidth="1"/>
    <col min="7174" max="7174" width="9.140625" style="4"/>
    <col min="7175" max="7175" width="19.85546875" style="4" customWidth="1"/>
    <col min="7176" max="7176" width="14.7109375" style="4" customWidth="1"/>
    <col min="7177" max="7177" width="34" style="4" bestFit="1" customWidth="1"/>
    <col min="7178" max="7178" width="4" style="4" customWidth="1"/>
    <col min="7179" max="7179" width="14.140625" style="4" customWidth="1"/>
    <col min="7180" max="7180" width="11.42578125" style="4" customWidth="1"/>
    <col min="7181" max="7183" width="9.28515625" style="4" bestFit="1" customWidth="1"/>
    <col min="7184" max="7424" width="9.140625" style="4"/>
    <col min="7425" max="7425" width="10.140625" style="4" bestFit="1" customWidth="1"/>
    <col min="7426" max="7427" width="9.140625" style="4"/>
    <col min="7428" max="7428" width="20.85546875" style="4" customWidth="1"/>
    <col min="7429" max="7429" width="12.85546875" style="4" bestFit="1" customWidth="1"/>
    <col min="7430" max="7430" width="9.140625" style="4"/>
    <col min="7431" max="7431" width="19.85546875" style="4" customWidth="1"/>
    <col min="7432" max="7432" width="14.7109375" style="4" customWidth="1"/>
    <col min="7433" max="7433" width="34" style="4" bestFit="1" customWidth="1"/>
    <col min="7434" max="7434" width="4" style="4" customWidth="1"/>
    <col min="7435" max="7435" width="14.140625" style="4" customWidth="1"/>
    <col min="7436" max="7436" width="11.42578125" style="4" customWidth="1"/>
    <col min="7437" max="7439" width="9.28515625" style="4" bestFit="1" customWidth="1"/>
    <col min="7440" max="7680" width="9.140625" style="4"/>
    <col min="7681" max="7681" width="10.140625" style="4" bestFit="1" customWidth="1"/>
    <col min="7682" max="7683" width="9.140625" style="4"/>
    <col min="7684" max="7684" width="20.85546875" style="4" customWidth="1"/>
    <col min="7685" max="7685" width="12.85546875" style="4" bestFit="1" customWidth="1"/>
    <col min="7686" max="7686" width="9.140625" style="4"/>
    <col min="7687" max="7687" width="19.85546875" style="4" customWidth="1"/>
    <col min="7688" max="7688" width="14.7109375" style="4" customWidth="1"/>
    <col min="7689" max="7689" width="34" style="4" bestFit="1" customWidth="1"/>
    <col min="7690" max="7690" width="4" style="4" customWidth="1"/>
    <col min="7691" max="7691" width="14.140625" style="4" customWidth="1"/>
    <col min="7692" max="7692" width="11.42578125" style="4" customWidth="1"/>
    <col min="7693" max="7695" width="9.28515625" style="4" bestFit="1" customWidth="1"/>
    <col min="7696" max="7936" width="9.140625" style="4"/>
    <col min="7937" max="7937" width="10.140625" style="4" bestFit="1" customWidth="1"/>
    <col min="7938" max="7939" width="9.140625" style="4"/>
    <col min="7940" max="7940" width="20.85546875" style="4" customWidth="1"/>
    <col min="7941" max="7941" width="12.85546875" style="4" bestFit="1" customWidth="1"/>
    <col min="7942" max="7942" width="9.140625" style="4"/>
    <col min="7943" max="7943" width="19.85546875" style="4" customWidth="1"/>
    <col min="7944" max="7944" width="14.7109375" style="4" customWidth="1"/>
    <col min="7945" max="7945" width="34" style="4" bestFit="1" customWidth="1"/>
    <col min="7946" max="7946" width="4" style="4" customWidth="1"/>
    <col min="7947" max="7947" width="14.140625" style="4" customWidth="1"/>
    <col min="7948" max="7948" width="11.42578125" style="4" customWidth="1"/>
    <col min="7949" max="7951" width="9.28515625" style="4" bestFit="1" customWidth="1"/>
    <col min="7952" max="8192" width="9.140625" style="4"/>
    <col min="8193" max="8193" width="10.140625" style="4" bestFit="1" customWidth="1"/>
    <col min="8194" max="8195" width="9.140625" style="4"/>
    <col min="8196" max="8196" width="20.85546875" style="4" customWidth="1"/>
    <col min="8197" max="8197" width="12.85546875" style="4" bestFit="1" customWidth="1"/>
    <col min="8198" max="8198" width="9.140625" style="4"/>
    <col min="8199" max="8199" width="19.85546875" style="4" customWidth="1"/>
    <col min="8200" max="8200" width="14.7109375" style="4" customWidth="1"/>
    <col min="8201" max="8201" width="34" style="4" bestFit="1" customWidth="1"/>
    <col min="8202" max="8202" width="4" style="4" customWidth="1"/>
    <col min="8203" max="8203" width="14.140625" style="4" customWidth="1"/>
    <col min="8204" max="8204" width="11.42578125" style="4" customWidth="1"/>
    <col min="8205" max="8207" width="9.28515625" style="4" bestFit="1" customWidth="1"/>
    <col min="8208" max="8448" width="9.140625" style="4"/>
    <col min="8449" max="8449" width="10.140625" style="4" bestFit="1" customWidth="1"/>
    <col min="8450" max="8451" width="9.140625" style="4"/>
    <col min="8452" max="8452" width="20.85546875" style="4" customWidth="1"/>
    <col min="8453" max="8453" width="12.85546875" style="4" bestFit="1" customWidth="1"/>
    <col min="8454" max="8454" width="9.140625" style="4"/>
    <col min="8455" max="8455" width="19.85546875" style="4" customWidth="1"/>
    <col min="8456" max="8456" width="14.7109375" style="4" customWidth="1"/>
    <col min="8457" max="8457" width="34" style="4" bestFit="1" customWidth="1"/>
    <col min="8458" max="8458" width="4" style="4" customWidth="1"/>
    <col min="8459" max="8459" width="14.140625" style="4" customWidth="1"/>
    <col min="8460" max="8460" width="11.42578125" style="4" customWidth="1"/>
    <col min="8461" max="8463" width="9.28515625" style="4" bestFit="1" customWidth="1"/>
    <col min="8464" max="8704" width="9.140625" style="4"/>
    <col min="8705" max="8705" width="10.140625" style="4" bestFit="1" customWidth="1"/>
    <col min="8706" max="8707" width="9.140625" style="4"/>
    <col min="8708" max="8708" width="20.85546875" style="4" customWidth="1"/>
    <col min="8709" max="8709" width="12.85546875" style="4" bestFit="1" customWidth="1"/>
    <col min="8710" max="8710" width="9.140625" style="4"/>
    <col min="8711" max="8711" width="19.85546875" style="4" customWidth="1"/>
    <col min="8712" max="8712" width="14.7109375" style="4" customWidth="1"/>
    <col min="8713" max="8713" width="34" style="4" bestFit="1" customWidth="1"/>
    <col min="8714" max="8714" width="4" style="4" customWidth="1"/>
    <col min="8715" max="8715" width="14.140625" style="4" customWidth="1"/>
    <col min="8716" max="8716" width="11.42578125" style="4" customWidth="1"/>
    <col min="8717" max="8719" width="9.28515625" style="4" bestFit="1" customWidth="1"/>
    <col min="8720" max="8960" width="9.140625" style="4"/>
    <col min="8961" max="8961" width="10.140625" style="4" bestFit="1" customWidth="1"/>
    <col min="8962" max="8963" width="9.140625" style="4"/>
    <col min="8964" max="8964" width="20.85546875" style="4" customWidth="1"/>
    <col min="8965" max="8965" width="12.85546875" style="4" bestFit="1" customWidth="1"/>
    <col min="8966" max="8966" width="9.140625" style="4"/>
    <col min="8967" max="8967" width="19.85546875" style="4" customWidth="1"/>
    <col min="8968" max="8968" width="14.7109375" style="4" customWidth="1"/>
    <col min="8969" max="8969" width="34" style="4" bestFit="1" customWidth="1"/>
    <col min="8970" max="8970" width="4" style="4" customWidth="1"/>
    <col min="8971" max="8971" width="14.140625" style="4" customWidth="1"/>
    <col min="8972" max="8972" width="11.42578125" style="4" customWidth="1"/>
    <col min="8973" max="8975" width="9.28515625" style="4" bestFit="1" customWidth="1"/>
    <col min="8976" max="9216" width="9.140625" style="4"/>
    <col min="9217" max="9217" width="10.140625" style="4" bestFit="1" customWidth="1"/>
    <col min="9218" max="9219" width="9.140625" style="4"/>
    <col min="9220" max="9220" width="20.85546875" style="4" customWidth="1"/>
    <col min="9221" max="9221" width="12.85546875" style="4" bestFit="1" customWidth="1"/>
    <col min="9222" max="9222" width="9.140625" style="4"/>
    <col min="9223" max="9223" width="19.85546875" style="4" customWidth="1"/>
    <col min="9224" max="9224" width="14.7109375" style="4" customWidth="1"/>
    <col min="9225" max="9225" width="34" style="4" bestFit="1" customWidth="1"/>
    <col min="9226" max="9226" width="4" style="4" customWidth="1"/>
    <col min="9227" max="9227" width="14.140625" style="4" customWidth="1"/>
    <col min="9228" max="9228" width="11.42578125" style="4" customWidth="1"/>
    <col min="9229" max="9231" width="9.28515625" style="4" bestFit="1" customWidth="1"/>
    <col min="9232" max="9472" width="9.140625" style="4"/>
    <col min="9473" max="9473" width="10.140625" style="4" bestFit="1" customWidth="1"/>
    <col min="9474" max="9475" width="9.140625" style="4"/>
    <col min="9476" max="9476" width="20.85546875" style="4" customWidth="1"/>
    <col min="9477" max="9477" width="12.85546875" style="4" bestFit="1" customWidth="1"/>
    <col min="9478" max="9478" width="9.140625" style="4"/>
    <col min="9479" max="9479" width="19.85546875" style="4" customWidth="1"/>
    <col min="9480" max="9480" width="14.7109375" style="4" customWidth="1"/>
    <col min="9481" max="9481" width="34" style="4" bestFit="1" customWidth="1"/>
    <col min="9482" max="9482" width="4" style="4" customWidth="1"/>
    <col min="9483" max="9483" width="14.140625" style="4" customWidth="1"/>
    <col min="9484" max="9484" width="11.42578125" style="4" customWidth="1"/>
    <col min="9485" max="9487" width="9.28515625" style="4" bestFit="1" customWidth="1"/>
    <col min="9488" max="9728" width="9.140625" style="4"/>
    <col min="9729" max="9729" width="10.140625" style="4" bestFit="1" customWidth="1"/>
    <col min="9730" max="9731" width="9.140625" style="4"/>
    <col min="9732" max="9732" width="20.85546875" style="4" customWidth="1"/>
    <col min="9733" max="9733" width="12.85546875" style="4" bestFit="1" customWidth="1"/>
    <col min="9734" max="9734" width="9.140625" style="4"/>
    <col min="9735" max="9735" width="19.85546875" style="4" customWidth="1"/>
    <col min="9736" max="9736" width="14.7109375" style="4" customWidth="1"/>
    <col min="9737" max="9737" width="34" style="4" bestFit="1" customWidth="1"/>
    <col min="9738" max="9738" width="4" style="4" customWidth="1"/>
    <col min="9739" max="9739" width="14.140625" style="4" customWidth="1"/>
    <col min="9740" max="9740" width="11.42578125" style="4" customWidth="1"/>
    <col min="9741" max="9743" width="9.28515625" style="4" bestFit="1" customWidth="1"/>
    <col min="9744" max="9984" width="9.140625" style="4"/>
    <col min="9985" max="9985" width="10.140625" style="4" bestFit="1" customWidth="1"/>
    <col min="9986" max="9987" width="9.140625" style="4"/>
    <col min="9988" max="9988" width="20.85546875" style="4" customWidth="1"/>
    <col min="9989" max="9989" width="12.85546875" style="4" bestFit="1" customWidth="1"/>
    <col min="9990" max="9990" width="9.140625" style="4"/>
    <col min="9991" max="9991" width="19.85546875" style="4" customWidth="1"/>
    <col min="9992" max="9992" width="14.7109375" style="4" customWidth="1"/>
    <col min="9993" max="9993" width="34" style="4" bestFit="1" customWidth="1"/>
    <col min="9994" max="9994" width="4" style="4" customWidth="1"/>
    <col min="9995" max="9995" width="14.140625" style="4" customWidth="1"/>
    <col min="9996" max="9996" width="11.42578125" style="4" customWidth="1"/>
    <col min="9997" max="9999" width="9.28515625" style="4" bestFit="1" customWidth="1"/>
    <col min="10000" max="10240" width="9.140625" style="4"/>
    <col min="10241" max="10241" width="10.140625" style="4" bestFit="1" customWidth="1"/>
    <col min="10242" max="10243" width="9.140625" style="4"/>
    <col min="10244" max="10244" width="20.85546875" style="4" customWidth="1"/>
    <col min="10245" max="10245" width="12.85546875" style="4" bestFit="1" customWidth="1"/>
    <col min="10246" max="10246" width="9.140625" style="4"/>
    <col min="10247" max="10247" width="19.85546875" style="4" customWidth="1"/>
    <col min="10248" max="10248" width="14.7109375" style="4" customWidth="1"/>
    <col min="10249" max="10249" width="34" style="4" bestFit="1" customWidth="1"/>
    <col min="10250" max="10250" width="4" style="4" customWidth="1"/>
    <col min="10251" max="10251" width="14.140625" style="4" customWidth="1"/>
    <col min="10252" max="10252" width="11.42578125" style="4" customWidth="1"/>
    <col min="10253" max="10255" width="9.28515625" style="4" bestFit="1" customWidth="1"/>
    <col min="10256" max="10496" width="9.140625" style="4"/>
    <col min="10497" max="10497" width="10.140625" style="4" bestFit="1" customWidth="1"/>
    <col min="10498" max="10499" width="9.140625" style="4"/>
    <col min="10500" max="10500" width="20.85546875" style="4" customWidth="1"/>
    <col min="10501" max="10501" width="12.85546875" style="4" bestFit="1" customWidth="1"/>
    <col min="10502" max="10502" width="9.140625" style="4"/>
    <col min="10503" max="10503" width="19.85546875" style="4" customWidth="1"/>
    <col min="10504" max="10504" width="14.7109375" style="4" customWidth="1"/>
    <col min="10505" max="10505" width="34" style="4" bestFit="1" customWidth="1"/>
    <col min="10506" max="10506" width="4" style="4" customWidth="1"/>
    <col min="10507" max="10507" width="14.140625" style="4" customWidth="1"/>
    <col min="10508" max="10508" width="11.42578125" style="4" customWidth="1"/>
    <col min="10509" max="10511" width="9.28515625" style="4" bestFit="1" customWidth="1"/>
    <col min="10512" max="10752" width="9.140625" style="4"/>
    <col min="10753" max="10753" width="10.140625" style="4" bestFit="1" customWidth="1"/>
    <col min="10754" max="10755" width="9.140625" style="4"/>
    <col min="10756" max="10756" width="20.85546875" style="4" customWidth="1"/>
    <col min="10757" max="10757" width="12.85546875" style="4" bestFit="1" customWidth="1"/>
    <col min="10758" max="10758" width="9.140625" style="4"/>
    <col min="10759" max="10759" width="19.85546875" style="4" customWidth="1"/>
    <col min="10760" max="10760" width="14.7109375" style="4" customWidth="1"/>
    <col min="10761" max="10761" width="34" style="4" bestFit="1" customWidth="1"/>
    <col min="10762" max="10762" width="4" style="4" customWidth="1"/>
    <col min="10763" max="10763" width="14.140625" style="4" customWidth="1"/>
    <col min="10764" max="10764" width="11.42578125" style="4" customWidth="1"/>
    <col min="10765" max="10767" width="9.28515625" style="4" bestFit="1" customWidth="1"/>
    <col min="10768" max="11008" width="9.140625" style="4"/>
    <col min="11009" max="11009" width="10.140625" style="4" bestFit="1" customWidth="1"/>
    <col min="11010" max="11011" width="9.140625" style="4"/>
    <col min="11012" max="11012" width="20.85546875" style="4" customWidth="1"/>
    <col min="11013" max="11013" width="12.85546875" style="4" bestFit="1" customWidth="1"/>
    <col min="11014" max="11014" width="9.140625" style="4"/>
    <col min="11015" max="11015" width="19.85546875" style="4" customWidth="1"/>
    <col min="11016" max="11016" width="14.7109375" style="4" customWidth="1"/>
    <col min="11017" max="11017" width="34" style="4" bestFit="1" customWidth="1"/>
    <col min="11018" max="11018" width="4" style="4" customWidth="1"/>
    <col min="11019" max="11019" width="14.140625" style="4" customWidth="1"/>
    <col min="11020" max="11020" width="11.42578125" style="4" customWidth="1"/>
    <col min="11021" max="11023" width="9.28515625" style="4" bestFit="1" customWidth="1"/>
    <col min="11024" max="11264" width="9.140625" style="4"/>
    <col min="11265" max="11265" width="10.140625" style="4" bestFit="1" customWidth="1"/>
    <col min="11266" max="11267" width="9.140625" style="4"/>
    <col min="11268" max="11268" width="20.85546875" style="4" customWidth="1"/>
    <col min="11269" max="11269" width="12.85546875" style="4" bestFit="1" customWidth="1"/>
    <col min="11270" max="11270" width="9.140625" style="4"/>
    <col min="11271" max="11271" width="19.85546875" style="4" customWidth="1"/>
    <col min="11272" max="11272" width="14.7109375" style="4" customWidth="1"/>
    <col min="11273" max="11273" width="34" style="4" bestFit="1" customWidth="1"/>
    <col min="11274" max="11274" width="4" style="4" customWidth="1"/>
    <col min="11275" max="11275" width="14.140625" style="4" customWidth="1"/>
    <col min="11276" max="11276" width="11.42578125" style="4" customWidth="1"/>
    <col min="11277" max="11279" width="9.28515625" style="4" bestFit="1" customWidth="1"/>
    <col min="11280" max="11520" width="9.140625" style="4"/>
    <col min="11521" max="11521" width="10.140625" style="4" bestFit="1" customWidth="1"/>
    <col min="11522" max="11523" width="9.140625" style="4"/>
    <col min="11524" max="11524" width="20.85546875" style="4" customWidth="1"/>
    <col min="11525" max="11525" width="12.85546875" style="4" bestFit="1" customWidth="1"/>
    <col min="11526" max="11526" width="9.140625" style="4"/>
    <col min="11527" max="11527" width="19.85546875" style="4" customWidth="1"/>
    <col min="11528" max="11528" width="14.7109375" style="4" customWidth="1"/>
    <col min="11529" max="11529" width="34" style="4" bestFit="1" customWidth="1"/>
    <col min="11530" max="11530" width="4" style="4" customWidth="1"/>
    <col min="11531" max="11531" width="14.140625" style="4" customWidth="1"/>
    <col min="11532" max="11532" width="11.42578125" style="4" customWidth="1"/>
    <col min="11533" max="11535" width="9.28515625" style="4" bestFit="1" customWidth="1"/>
    <col min="11536" max="11776" width="9.140625" style="4"/>
    <col min="11777" max="11777" width="10.140625" style="4" bestFit="1" customWidth="1"/>
    <col min="11778" max="11779" width="9.140625" style="4"/>
    <col min="11780" max="11780" width="20.85546875" style="4" customWidth="1"/>
    <col min="11781" max="11781" width="12.85546875" style="4" bestFit="1" customWidth="1"/>
    <col min="11782" max="11782" width="9.140625" style="4"/>
    <col min="11783" max="11783" width="19.85546875" style="4" customWidth="1"/>
    <col min="11784" max="11784" width="14.7109375" style="4" customWidth="1"/>
    <col min="11785" max="11785" width="34" style="4" bestFit="1" customWidth="1"/>
    <col min="11786" max="11786" width="4" style="4" customWidth="1"/>
    <col min="11787" max="11787" width="14.140625" style="4" customWidth="1"/>
    <col min="11788" max="11788" width="11.42578125" style="4" customWidth="1"/>
    <col min="11789" max="11791" width="9.28515625" style="4" bestFit="1" customWidth="1"/>
    <col min="11792" max="12032" width="9.140625" style="4"/>
    <col min="12033" max="12033" width="10.140625" style="4" bestFit="1" customWidth="1"/>
    <col min="12034" max="12035" width="9.140625" style="4"/>
    <col min="12036" max="12036" width="20.85546875" style="4" customWidth="1"/>
    <col min="12037" max="12037" width="12.85546875" style="4" bestFit="1" customWidth="1"/>
    <col min="12038" max="12038" width="9.140625" style="4"/>
    <col min="12039" max="12039" width="19.85546875" style="4" customWidth="1"/>
    <col min="12040" max="12040" width="14.7109375" style="4" customWidth="1"/>
    <col min="12041" max="12041" width="34" style="4" bestFit="1" customWidth="1"/>
    <col min="12042" max="12042" width="4" style="4" customWidth="1"/>
    <col min="12043" max="12043" width="14.140625" style="4" customWidth="1"/>
    <col min="12044" max="12044" width="11.42578125" style="4" customWidth="1"/>
    <col min="12045" max="12047" width="9.28515625" style="4" bestFit="1" customWidth="1"/>
    <col min="12048" max="12288" width="9.140625" style="4"/>
    <col min="12289" max="12289" width="10.140625" style="4" bestFit="1" customWidth="1"/>
    <col min="12290" max="12291" width="9.140625" style="4"/>
    <col min="12292" max="12292" width="20.85546875" style="4" customWidth="1"/>
    <col min="12293" max="12293" width="12.85546875" style="4" bestFit="1" customWidth="1"/>
    <col min="12294" max="12294" width="9.140625" style="4"/>
    <col min="12295" max="12295" width="19.85546875" style="4" customWidth="1"/>
    <col min="12296" max="12296" width="14.7109375" style="4" customWidth="1"/>
    <col min="12297" max="12297" width="34" style="4" bestFit="1" customWidth="1"/>
    <col min="12298" max="12298" width="4" style="4" customWidth="1"/>
    <col min="12299" max="12299" width="14.140625" style="4" customWidth="1"/>
    <col min="12300" max="12300" width="11.42578125" style="4" customWidth="1"/>
    <col min="12301" max="12303" width="9.28515625" style="4" bestFit="1" customWidth="1"/>
    <col min="12304" max="12544" width="9.140625" style="4"/>
    <col min="12545" max="12545" width="10.140625" style="4" bestFit="1" customWidth="1"/>
    <col min="12546" max="12547" width="9.140625" style="4"/>
    <col min="12548" max="12548" width="20.85546875" style="4" customWidth="1"/>
    <col min="12549" max="12549" width="12.85546875" style="4" bestFit="1" customWidth="1"/>
    <col min="12550" max="12550" width="9.140625" style="4"/>
    <col min="12551" max="12551" width="19.85546875" style="4" customWidth="1"/>
    <col min="12552" max="12552" width="14.7109375" style="4" customWidth="1"/>
    <col min="12553" max="12553" width="34" style="4" bestFit="1" customWidth="1"/>
    <col min="12554" max="12554" width="4" style="4" customWidth="1"/>
    <col min="12555" max="12555" width="14.140625" style="4" customWidth="1"/>
    <col min="12556" max="12556" width="11.42578125" style="4" customWidth="1"/>
    <col min="12557" max="12559" width="9.28515625" style="4" bestFit="1" customWidth="1"/>
    <col min="12560" max="12800" width="9.140625" style="4"/>
    <col min="12801" max="12801" width="10.140625" style="4" bestFit="1" customWidth="1"/>
    <col min="12802" max="12803" width="9.140625" style="4"/>
    <col min="12804" max="12804" width="20.85546875" style="4" customWidth="1"/>
    <col min="12805" max="12805" width="12.85546875" style="4" bestFit="1" customWidth="1"/>
    <col min="12806" max="12806" width="9.140625" style="4"/>
    <col min="12807" max="12807" width="19.85546875" style="4" customWidth="1"/>
    <col min="12808" max="12808" width="14.7109375" style="4" customWidth="1"/>
    <col min="12809" max="12809" width="34" style="4" bestFit="1" customWidth="1"/>
    <col min="12810" max="12810" width="4" style="4" customWidth="1"/>
    <col min="12811" max="12811" width="14.140625" style="4" customWidth="1"/>
    <col min="12812" max="12812" width="11.42578125" style="4" customWidth="1"/>
    <col min="12813" max="12815" width="9.28515625" style="4" bestFit="1" customWidth="1"/>
    <col min="12816" max="13056" width="9.140625" style="4"/>
    <col min="13057" max="13057" width="10.140625" style="4" bestFit="1" customWidth="1"/>
    <col min="13058" max="13059" width="9.140625" style="4"/>
    <col min="13060" max="13060" width="20.85546875" style="4" customWidth="1"/>
    <col min="13061" max="13061" width="12.85546875" style="4" bestFit="1" customWidth="1"/>
    <col min="13062" max="13062" width="9.140625" style="4"/>
    <col min="13063" max="13063" width="19.85546875" style="4" customWidth="1"/>
    <col min="13064" max="13064" width="14.7109375" style="4" customWidth="1"/>
    <col min="13065" max="13065" width="34" style="4" bestFit="1" customWidth="1"/>
    <col min="13066" max="13066" width="4" style="4" customWidth="1"/>
    <col min="13067" max="13067" width="14.140625" style="4" customWidth="1"/>
    <col min="13068" max="13068" width="11.42578125" style="4" customWidth="1"/>
    <col min="13069" max="13071" width="9.28515625" style="4" bestFit="1" customWidth="1"/>
    <col min="13072" max="13312" width="9.140625" style="4"/>
    <col min="13313" max="13313" width="10.140625" style="4" bestFit="1" customWidth="1"/>
    <col min="13314" max="13315" width="9.140625" style="4"/>
    <col min="13316" max="13316" width="20.85546875" style="4" customWidth="1"/>
    <col min="13317" max="13317" width="12.85546875" style="4" bestFit="1" customWidth="1"/>
    <col min="13318" max="13318" width="9.140625" style="4"/>
    <col min="13319" max="13319" width="19.85546875" style="4" customWidth="1"/>
    <col min="13320" max="13320" width="14.7109375" style="4" customWidth="1"/>
    <col min="13321" max="13321" width="34" style="4" bestFit="1" customWidth="1"/>
    <col min="13322" max="13322" width="4" style="4" customWidth="1"/>
    <col min="13323" max="13323" width="14.140625" style="4" customWidth="1"/>
    <col min="13324" max="13324" width="11.42578125" style="4" customWidth="1"/>
    <col min="13325" max="13327" width="9.28515625" style="4" bestFit="1" customWidth="1"/>
    <col min="13328" max="13568" width="9.140625" style="4"/>
    <col min="13569" max="13569" width="10.140625" style="4" bestFit="1" customWidth="1"/>
    <col min="13570" max="13571" width="9.140625" style="4"/>
    <col min="13572" max="13572" width="20.85546875" style="4" customWidth="1"/>
    <col min="13573" max="13573" width="12.85546875" style="4" bestFit="1" customWidth="1"/>
    <col min="13574" max="13574" width="9.140625" style="4"/>
    <col min="13575" max="13575" width="19.85546875" style="4" customWidth="1"/>
    <col min="13576" max="13576" width="14.7109375" style="4" customWidth="1"/>
    <col min="13577" max="13577" width="34" style="4" bestFit="1" customWidth="1"/>
    <col min="13578" max="13578" width="4" style="4" customWidth="1"/>
    <col min="13579" max="13579" width="14.140625" style="4" customWidth="1"/>
    <col min="13580" max="13580" width="11.42578125" style="4" customWidth="1"/>
    <col min="13581" max="13583" width="9.28515625" style="4" bestFit="1" customWidth="1"/>
    <col min="13584" max="13824" width="9.140625" style="4"/>
    <col min="13825" max="13825" width="10.140625" style="4" bestFit="1" customWidth="1"/>
    <col min="13826" max="13827" width="9.140625" style="4"/>
    <col min="13828" max="13828" width="20.85546875" style="4" customWidth="1"/>
    <col min="13829" max="13829" width="12.85546875" style="4" bestFit="1" customWidth="1"/>
    <col min="13830" max="13830" width="9.140625" style="4"/>
    <col min="13831" max="13831" width="19.85546875" style="4" customWidth="1"/>
    <col min="13832" max="13832" width="14.7109375" style="4" customWidth="1"/>
    <col min="13833" max="13833" width="34" style="4" bestFit="1" customWidth="1"/>
    <col min="13834" max="13834" width="4" style="4" customWidth="1"/>
    <col min="13835" max="13835" width="14.140625" style="4" customWidth="1"/>
    <col min="13836" max="13836" width="11.42578125" style="4" customWidth="1"/>
    <col min="13837" max="13839" width="9.28515625" style="4" bestFit="1" customWidth="1"/>
    <col min="13840" max="14080" width="9.140625" style="4"/>
    <col min="14081" max="14081" width="10.140625" style="4" bestFit="1" customWidth="1"/>
    <col min="14082" max="14083" width="9.140625" style="4"/>
    <col min="14084" max="14084" width="20.85546875" style="4" customWidth="1"/>
    <col min="14085" max="14085" width="12.85546875" style="4" bestFit="1" customWidth="1"/>
    <col min="14086" max="14086" width="9.140625" style="4"/>
    <col min="14087" max="14087" width="19.85546875" style="4" customWidth="1"/>
    <col min="14088" max="14088" width="14.7109375" style="4" customWidth="1"/>
    <col min="14089" max="14089" width="34" style="4" bestFit="1" customWidth="1"/>
    <col min="14090" max="14090" width="4" style="4" customWidth="1"/>
    <col min="14091" max="14091" width="14.140625" style="4" customWidth="1"/>
    <col min="14092" max="14092" width="11.42578125" style="4" customWidth="1"/>
    <col min="14093" max="14095" width="9.28515625" style="4" bestFit="1" customWidth="1"/>
    <col min="14096" max="14336" width="9.140625" style="4"/>
    <col min="14337" max="14337" width="10.140625" style="4" bestFit="1" customWidth="1"/>
    <col min="14338" max="14339" width="9.140625" style="4"/>
    <col min="14340" max="14340" width="20.85546875" style="4" customWidth="1"/>
    <col min="14341" max="14341" width="12.85546875" style="4" bestFit="1" customWidth="1"/>
    <col min="14342" max="14342" width="9.140625" style="4"/>
    <col min="14343" max="14343" width="19.85546875" style="4" customWidth="1"/>
    <col min="14344" max="14344" width="14.7109375" style="4" customWidth="1"/>
    <col min="14345" max="14345" width="34" style="4" bestFit="1" customWidth="1"/>
    <col min="14346" max="14346" width="4" style="4" customWidth="1"/>
    <col min="14347" max="14347" width="14.140625" style="4" customWidth="1"/>
    <col min="14348" max="14348" width="11.42578125" style="4" customWidth="1"/>
    <col min="14349" max="14351" width="9.28515625" style="4" bestFit="1" customWidth="1"/>
    <col min="14352" max="14592" width="9.140625" style="4"/>
    <col min="14593" max="14593" width="10.140625" style="4" bestFit="1" customWidth="1"/>
    <col min="14594" max="14595" width="9.140625" style="4"/>
    <col min="14596" max="14596" width="20.85546875" style="4" customWidth="1"/>
    <col min="14597" max="14597" width="12.85546875" style="4" bestFit="1" customWidth="1"/>
    <col min="14598" max="14598" width="9.140625" style="4"/>
    <col min="14599" max="14599" width="19.85546875" style="4" customWidth="1"/>
    <col min="14600" max="14600" width="14.7109375" style="4" customWidth="1"/>
    <col min="14601" max="14601" width="34" style="4" bestFit="1" customWidth="1"/>
    <col min="14602" max="14602" width="4" style="4" customWidth="1"/>
    <col min="14603" max="14603" width="14.140625" style="4" customWidth="1"/>
    <col min="14604" max="14604" width="11.42578125" style="4" customWidth="1"/>
    <col min="14605" max="14607" width="9.28515625" style="4" bestFit="1" customWidth="1"/>
    <col min="14608" max="14848" width="9.140625" style="4"/>
    <col min="14849" max="14849" width="10.140625" style="4" bestFit="1" customWidth="1"/>
    <col min="14850" max="14851" width="9.140625" style="4"/>
    <col min="14852" max="14852" width="20.85546875" style="4" customWidth="1"/>
    <col min="14853" max="14853" width="12.85546875" style="4" bestFit="1" customWidth="1"/>
    <col min="14854" max="14854" width="9.140625" style="4"/>
    <col min="14855" max="14855" width="19.85546875" style="4" customWidth="1"/>
    <col min="14856" max="14856" width="14.7109375" style="4" customWidth="1"/>
    <col min="14857" max="14857" width="34" style="4" bestFit="1" customWidth="1"/>
    <col min="14858" max="14858" width="4" style="4" customWidth="1"/>
    <col min="14859" max="14859" width="14.140625" style="4" customWidth="1"/>
    <col min="14860" max="14860" width="11.42578125" style="4" customWidth="1"/>
    <col min="14861" max="14863" width="9.28515625" style="4" bestFit="1" customWidth="1"/>
    <col min="14864" max="15104" width="9.140625" style="4"/>
    <col min="15105" max="15105" width="10.140625" style="4" bestFit="1" customWidth="1"/>
    <col min="15106" max="15107" width="9.140625" style="4"/>
    <col min="15108" max="15108" width="20.85546875" style="4" customWidth="1"/>
    <col min="15109" max="15109" width="12.85546875" style="4" bestFit="1" customWidth="1"/>
    <col min="15110" max="15110" width="9.140625" style="4"/>
    <col min="15111" max="15111" width="19.85546875" style="4" customWidth="1"/>
    <col min="15112" max="15112" width="14.7109375" style="4" customWidth="1"/>
    <col min="15113" max="15113" width="34" style="4" bestFit="1" customWidth="1"/>
    <col min="15114" max="15114" width="4" style="4" customWidth="1"/>
    <col min="15115" max="15115" width="14.140625" style="4" customWidth="1"/>
    <col min="15116" max="15116" width="11.42578125" style="4" customWidth="1"/>
    <col min="15117" max="15119" width="9.28515625" style="4" bestFit="1" customWidth="1"/>
    <col min="15120" max="15360" width="9.140625" style="4"/>
    <col min="15361" max="15361" width="10.140625" style="4" bestFit="1" customWidth="1"/>
    <col min="15362" max="15363" width="9.140625" style="4"/>
    <col min="15364" max="15364" width="20.85546875" style="4" customWidth="1"/>
    <col min="15365" max="15365" width="12.85546875" style="4" bestFit="1" customWidth="1"/>
    <col min="15366" max="15366" width="9.140625" style="4"/>
    <col min="15367" max="15367" width="19.85546875" style="4" customWidth="1"/>
    <col min="15368" max="15368" width="14.7109375" style="4" customWidth="1"/>
    <col min="15369" max="15369" width="34" style="4" bestFit="1" customWidth="1"/>
    <col min="15370" max="15370" width="4" style="4" customWidth="1"/>
    <col min="15371" max="15371" width="14.140625" style="4" customWidth="1"/>
    <col min="15372" max="15372" width="11.42578125" style="4" customWidth="1"/>
    <col min="15373" max="15375" width="9.28515625" style="4" bestFit="1" customWidth="1"/>
    <col min="15376" max="15616" width="9.140625" style="4"/>
    <col min="15617" max="15617" width="10.140625" style="4" bestFit="1" customWidth="1"/>
    <col min="15618" max="15619" width="9.140625" style="4"/>
    <col min="15620" max="15620" width="20.85546875" style="4" customWidth="1"/>
    <col min="15621" max="15621" width="12.85546875" style="4" bestFit="1" customWidth="1"/>
    <col min="15622" max="15622" width="9.140625" style="4"/>
    <col min="15623" max="15623" width="19.85546875" style="4" customWidth="1"/>
    <col min="15624" max="15624" width="14.7109375" style="4" customWidth="1"/>
    <col min="15625" max="15625" width="34" style="4" bestFit="1" customWidth="1"/>
    <col min="15626" max="15626" width="4" style="4" customWidth="1"/>
    <col min="15627" max="15627" width="14.140625" style="4" customWidth="1"/>
    <col min="15628" max="15628" width="11.42578125" style="4" customWidth="1"/>
    <col min="15629" max="15631" width="9.28515625" style="4" bestFit="1" customWidth="1"/>
    <col min="15632" max="15872" width="9.140625" style="4"/>
    <col min="15873" max="15873" width="10.140625" style="4" bestFit="1" customWidth="1"/>
    <col min="15874" max="15875" width="9.140625" style="4"/>
    <col min="15876" max="15876" width="20.85546875" style="4" customWidth="1"/>
    <col min="15877" max="15877" width="12.85546875" style="4" bestFit="1" customWidth="1"/>
    <col min="15878" max="15878" width="9.140625" style="4"/>
    <col min="15879" max="15879" width="19.85546875" style="4" customWidth="1"/>
    <col min="15880" max="15880" width="14.7109375" style="4" customWidth="1"/>
    <col min="15881" max="15881" width="34" style="4" bestFit="1" customWidth="1"/>
    <col min="15882" max="15882" width="4" style="4" customWidth="1"/>
    <col min="15883" max="15883" width="14.140625" style="4" customWidth="1"/>
    <col min="15884" max="15884" width="11.42578125" style="4" customWidth="1"/>
    <col min="15885" max="15887" width="9.28515625" style="4" bestFit="1" customWidth="1"/>
    <col min="15888" max="16128" width="9.140625" style="4"/>
    <col min="16129" max="16129" width="10.140625" style="4" bestFit="1" customWidth="1"/>
    <col min="16130" max="16131" width="9.140625" style="4"/>
    <col min="16132" max="16132" width="20.85546875" style="4" customWidth="1"/>
    <col min="16133" max="16133" width="12.85546875" style="4" bestFit="1" customWidth="1"/>
    <col min="16134" max="16134" width="9.140625" style="4"/>
    <col min="16135" max="16135" width="19.85546875" style="4" customWidth="1"/>
    <col min="16136" max="16136" width="14.7109375" style="4" customWidth="1"/>
    <col min="16137" max="16137" width="34" style="4" bestFit="1" customWidth="1"/>
    <col min="16138" max="16138" width="4" style="4" customWidth="1"/>
    <col min="16139" max="16139" width="14.140625" style="4" customWidth="1"/>
    <col min="16140" max="16140" width="11.42578125" style="4" customWidth="1"/>
    <col min="16141" max="16143" width="9.28515625" style="4" bestFit="1" customWidth="1"/>
    <col min="16144" max="16384" width="9.140625" style="4"/>
  </cols>
  <sheetData>
    <row r="1" spans="1:9" ht="33.75" customHeight="1" thickBot="1" x14ac:dyDescent="0.3">
      <c r="A1" s="405" t="s">
        <v>165</v>
      </c>
      <c r="B1" s="406"/>
      <c r="C1" s="406"/>
      <c r="D1" s="406"/>
      <c r="E1" s="406"/>
      <c r="F1" s="406"/>
      <c r="G1" s="406"/>
      <c r="H1" s="406"/>
      <c r="I1" s="407"/>
    </row>
    <row r="2" spans="1:9" ht="8.1" customHeight="1" thickBot="1" x14ac:dyDescent="0.3">
      <c r="A2" s="357"/>
      <c r="B2" s="358"/>
      <c r="C2" s="358"/>
      <c r="D2" s="358"/>
      <c r="E2" s="358"/>
      <c r="F2" s="358"/>
      <c r="G2" s="358"/>
      <c r="H2" s="358"/>
      <c r="I2" s="359"/>
    </row>
    <row r="3" spans="1:9" ht="16.5" thickBot="1" x14ac:dyDescent="0.3">
      <c r="A3" s="344" t="s">
        <v>40</v>
      </c>
      <c r="B3" s="345"/>
      <c r="C3" s="345"/>
      <c r="D3" s="345"/>
      <c r="E3" s="345"/>
      <c r="F3" s="345"/>
      <c r="G3" s="345"/>
      <c r="H3" s="345"/>
      <c r="I3" s="346"/>
    </row>
    <row r="4" spans="1:9" x14ac:dyDescent="0.25">
      <c r="A4" s="5" t="s">
        <v>2</v>
      </c>
      <c r="B4" s="382" t="s">
        <v>41</v>
      </c>
      <c r="C4" s="383"/>
      <c r="D4" s="383"/>
      <c r="E4" s="383"/>
      <c r="F4" s="383"/>
      <c r="G4" s="383"/>
      <c r="H4" s="384"/>
      <c r="I4" s="6">
        <v>45597</v>
      </c>
    </row>
    <row r="5" spans="1:9" x14ac:dyDescent="0.25">
      <c r="A5" s="7" t="s">
        <v>3</v>
      </c>
      <c r="B5" s="347" t="s">
        <v>42</v>
      </c>
      <c r="C5" s="348"/>
      <c r="D5" s="348"/>
      <c r="E5" s="348"/>
      <c r="F5" s="348"/>
      <c r="G5" s="348"/>
      <c r="H5" s="349"/>
      <c r="I5" s="8" t="s">
        <v>157</v>
      </c>
    </row>
    <row r="6" spans="1:9" x14ac:dyDescent="0.25">
      <c r="A6" s="7" t="s">
        <v>5</v>
      </c>
      <c r="B6" s="369" t="s">
        <v>43</v>
      </c>
      <c r="C6" s="322"/>
      <c r="D6" s="322"/>
      <c r="E6" s="322"/>
      <c r="F6" s="322"/>
      <c r="G6" s="322"/>
      <c r="H6" s="323"/>
      <c r="I6" s="9" t="s">
        <v>158</v>
      </c>
    </row>
    <row r="7" spans="1:9" ht="16.5" thickBot="1" x14ac:dyDescent="0.3">
      <c r="A7" s="10" t="s">
        <v>6</v>
      </c>
      <c r="B7" s="379" t="s">
        <v>44</v>
      </c>
      <c r="C7" s="380"/>
      <c r="D7" s="380"/>
      <c r="E7" s="380"/>
      <c r="F7" s="380"/>
      <c r="G7" s="380"/>
      <c r="H7" s="381"/>
      <c r="I7" s="11">
        <v>12</v>
      </c>
    </row>
    <row r="8" spans="1:9" ht="7.5" customHeight="1" thickBot="1" x14ac:dyDescent="0.3">
      <c r="A8" s="357"/>
      <c r="B8" s="358"/>
      <c r="C8" s="358"/>
      <c r="D8" s="358"/>
      <c r="E8" s="358"/>
      <c r="F8" s="358"/>
      <c r="G8" s="358"/>
      <c r="H8" s="358"/>
      <c r="I8" s="359"/>
    </row>
    <row r="9" spans="1:9" ht="15.75" customHeight="1" thickBot="1" x14ac:dyDescent="0.3">
      <c r="A9" s="344" t="s">
        <v>45</v>
      </c>
      <c r="B9" s="345"/>
      <c r="C9" s="345"/>
      <c r="D9" s="345"/>
      <c r="E9" s="345"/>
      <c r="F9" s="345"/>
      <c r="G9" s="345"/>
      <c r="H9" s="345"/>
      <c r="I9" s="346"/>
    </row>
    <row r="10" spans="1:9" ht="27" customHeight="1" x14ac:dyDescent="0.25">
      <c r="A10" s="395" t="s">
        <v>32</v>
      </c>
      <c r="B10" s="396"/>
      <c r="C10" s="396"/>
      <c r="D10" s="396"/>
      <c r="E10" s="396"/>
      <c r="F10" s="392"/>
      <c r="G10" s="391" t="s">
        <v>33</v>
      </c>
      <c r="H10" s="392"/>
      <c r="I10" s="48" t="s">
        <v>46</v>
      </c>
    </row>
    <row r="11" spans="1:9" ht="48" customHeight="1" thickBot="1" x14ac:dyDescent="0.3">
      <c r="A11" s="397" t="s">
        <v>163</v>
      </c>
      <c r="B11" s="398"/>
      <c r="C11" s="398"/>
      <c r="D11" s="398"/>
      <c r="E11" s="398"/>
      <c r="F11" s="399"/>
      <c r="G11" s="393" t="s">
        <v>113</v>
      </c>
      <c r="H11" s="394"/>
      <c r="I11" s="47">
        <v>1</v>
      </c>
    </row>
    <row r="12" spans="1:9" ht="7.5" customHeight="1" thickBot="1" x14ac:dyDescent="0.3">
      <c r="A12" s="357"/>
      <c r="B12" s="358"/>
      <c r="C12" s="358"/>
      <c r="D12" s="358"/>
      <c r="E12" s="358"/>
      <c r="F12" s="358"/>
      <c r="G12" s="358"/>
      <c r="H12" s="358"/>
      <c r="I12" s="359"/>
    </row>
    <row r="13" spans="1:9" ht="15.75" customHeight="1" thickBot="1" x14ac:dyDescent="0.3">
      <c r="A13" s="344" t="s">
        <v>47</v>
      </c>
      <c r="B13" s="345"/>
      <c r="C13" s="345"/>
      <c r="D13" s="345"/>
      <c r="E13" s="345"/>
      <c r="F13" s="345"/>
      <c r="G13" s="345"/>
      <c r="H13" s="345"/>
      <c r="I13" s="346"/>
    </row>
    <row r="14" spans="1:9" ht="15.75" customHeight="1" thickBot="1" x14ac:dyDescent="0.3">
      <c r="A14" s="344" t="s">
        <v>34</v>
      </c>
      <c r="B14" s="345"/>
      <c r="C14" s="345"/>
      <c r="D14" s="345"/>
      <c r="E14" s="345"/>
      <c r="F14" s="345"/>
      <c r="G14" s="345"/>
      <c r="H14" s="345"/>
      <c r="I14" s="346"/>
    </row>
    <row r="15" spans="1:9" ht="16.5" thickBot="1" x14ac:dyDescent="0.3">
      <c r="A15" s="388" t="s">
        <v>35</v>
      </c>
      <c r="B15" s="389"/>
      <c r="C15" s="389"/>
      <c r="D15" s="389"/>
      <c r="E15" s="389"/>
      <c r="F15" s="389"/>
      <c r="G15" s="389"/>
      <c r="H15" s="389"/>
      <c r="I15" s="390"/>
    </row>
    <row r="16" spans="1:9" ht="16.5" thickBot="1" x14ac:dyDescent="0.3">
      <c r="A16" s="344" t="s">
        <v>48</v>
      </c>
      <c r="B16" s="345"/>
      <c r="C16" s="345"/>
      <c r="D16" s="345"/>
      <c r="E16" s="345"/>
      <c r="F16" s="345"/>
      <c r="G16" s="345"/>
      <c r="H16" s="345"/>
      <c r="I16" s="346"/>
    </row>
    <row r="17" spans="1:9" x14ac:dyDescent="0.25">
      <c r="A17" s="5">
        <v>1</v>
      </c>
      <c r="B17" s="382" t="s">
        <v>49</v>
      </c>
      <c r="C17" s="383"/>
      <c r="D17" s="383"/>
      <c r="E17" s="383"/>
      <c r="F17" s="383"/>
      <c r="G17" s="383"/>
      <c r="H17" s="384"/>
      <c r="I17" s="12" t="s">
        <v>156</v>
      </c>
    </row>
    <row r="18" spans="1:9" ht="15.75" customHeight="1" x14ac:dyDescent="0.25">
      <c r="A18" s="7">
        <v>2</v>
      </c>
      <c r="B18" s="369" t="s">
        <v>36</v>
      </c>
      <c r="C18" s="322"/>
      <c r="D18" s="322"/>
      <c r="E18" s="322"/>
      <c r="F18" s="322"/>
      <c r="G18" s="322"/>
      <c r="H18" s="323"/>
      <c r="I18" s="8" t="s">
        <v>162</v>
      </c>
    </row>
    <row r="19" spans="1:9" ht="15.75" customHeight="1" x14ac:dyDescent="0.25">
      <c r="A19" s="7">
        <v>3</v>
      </c>
      <c r="B19" s="369" t="s">
        <v>50</v>
      </c>
      <c r="C19" s="322"/>
      <c r="D19" s="322"/>
      <c r="E19" s="322"/>
      <c r="F19" s="322"/>
      <c r="G19" s="322"/>
      <c r="H19" s="323"/>
      <c r="I19" s="13">
        <v>1958.99</v>
      </c>
    </row>
    <row r="20" spans="1:9" ht="15.75" customHeight="1" x14ac:dyDescent="0.25">
      <c r="A20" s="7">
        <v>4</v>
      </c>
      <c r="B20" s="347" t="s">
        <v>51</v>
      </c>
      <c r="C20" s="348"/>
      <c r="D20" s="348"/>
      <c r="E20" s="348"/>
      <c r="F20" s="348"/>
      <c r="G20" s="348"/>
      <c r="H20" s="349"/>
      <c r="I20" s="8" t="s">
        <v>159</v>
      </c>
    </row>
    <row r="21" spans="1:9" ht="15.75" customHeight="1" thickBot="1" x14ac:dyDescent="0.3">
      <c r="A21" s="10">
        <v>5</v>
      </c>
      <c r="B21" s="379" t="s">
        <v>52</v>
      </c>
      <c r="C21" s="380"/>
      <c r="D21" s="380"/>
      <c r="E21" s="380"/>
      <c r="F21" s="380"/>
      <c r="G21" s="380"/>
      <c r="H21" s="381"/>
      <c r="I21" s="14">
        <v>45292</v>
      </c>
    </row>
    <row r="22" spans="1:9" ht="53.25" customHeight="1" thickBot="1" x14ac:dyDescent="0.3">
      <c r="A22" s="385" t="s">
        <v>137</v>
      </c>
      <c r="B22" s="386"/>
      <c r="C22" s="386"/>
      <c r="D22" s="386"/>
      <c r="E22" s="386"/>
      <c r="F22" s="386"/>
      <c r="G22" s="386"/>
      <c r="H22" s="386"/>
      <c r="I22" s="387"/>
    </row>
    <row r="23" spans="1:9" ht="16.5" thickBot="1" x14ac:dyDescent="0.3">
      <c r="A23" s="344" t="s">
        <v>53</v>
      </c>
      <c r="B23" s="345"/>
      <c r="C23" s="345"/>
      <c r="D23" s="345"/>
      <c r="E23" s="345"/>
      <c r="F23" s="345"/>
      <c r="G23" s="345"/>
      <c r="H23" s="345"/>
      <c r="I23" s="346"/>
    </row>
    <row r="24" spans="1:9" x14ac:dyDescent="0.25">
      <c r="A24" s="72">
        <v>1</v>
      </c>
      <c r="B24" s="335" t="s">
        <v>54</v>
      </c>
      <c r="C24" s="336"/>
      <c r="D24" s="336"/>
      <c r="E24" s="336"/>
      <c r="F24" s="336"/>
      <c r="G24" s="337"/>
      <c r="H24" s="71" t="s">
        <v>55</v>
      </c>
      <c r="I24" s="15" t="s">
        <v>56</v>
      </c>
    </row>
    <row r="25" spans="1:9" x14ac:dyDescent="0.25">
      <c r="A25" s="16" t="s">
        <v>2</v>
      </c>
      <c r="B25" s="369" t="s">
        <v>57</v>
      </c>
      <c r="C25" s="322"/>
      <c r="D25" s="322"/>
      <c r="E25" s="322"/>
      <c r="F25" s="322"/>
      <c r="G25" s="323"/>
      <c r="H25" s="74"/>
      <c r="I25" s="17">
        <f>I19</f>
        <v>1958.99</v>
      </c>
    </row>
    <row r="26" spans="1:9" x14ac:dyDescent="0.25">
      <c r="A26" s="16" t="s">
        <v>3</v>
      </c>
      <c r="B26" s="369" t="s">
        <v>58</v>
      </c>
      <c r="C26" s="322"/>
      <c r="D26" s="322"/>
      <c r="E26" s="322"/>
      <c r="F26" s="322"/>
      <c r="G26" s="323"/>
      <c r="H26" s="18"/>
      <c r="I26" s="17">
        <f>H26*G26</f>
        <v>0</v>
      </c>
    </row>
    <row r="27" spans="1:9" x14ac:dyDescent="0.25">
      <c r="A27" s="16" t="s">
        <v>5</v>
      </c>
      <c r="B27" s="369" t="s">
        <v>4</v>
      </c>
      <c r="C27" s="322"/>
      <c r="D27" s="322"/>
      <c r="E27" s="322"/>
      <c r="F27" s="322"/>
      <c r="G27" s="323"/>
      <c r="H27" s="18">
        <v>0.3</v>
      </c>
      <c r="I27" s="17">
        <f>H27*I25</f>
        <v>587.697</v>
      </c>
    </row>
    <row r="28" spans="1:9" x14ac:dyDescent="0.25">
      <c r="A28" s="16" t="s">
        <v>6</v>
      </c>
      <c r="B28" s="369" t="s">
        <v>59</v>
      </c>
      <c r="C28" s="322"/>
      <c r="D28" s="322"/>
      <c r="E28" s="322"/>
      <c r="F28" s="322"/>
      <c r="G28" s="323"/>
      <c r="H28" s="19"/>
      <c r="I28" s="17">
        <f t="shared" ref="I28:I29" si="0">H28*I26</f>
        <v>0</v>
      </c>
    </row>
    <row r="29" spans="1:9" x14ac:dyDescent="0.25">
      <c r="A29" s="16" t="s">
        <v>7</v>
      </c>
      <c r="B29" s="369" t="s">
        <v>60</v>
      </c>
      <c r="C29" s="322"/>
      <c r="D29" s="322"/>
      <c r="E29" s="322"/>
      <c r="F29" s="322"/>
      <c r="G29" s="323"/>
      <c r="H29" s="70"/>
      <c r="I29" s="17">
        <f t="shared" si="0"/>
        <v>0</v>
      </c>
    </row>
    <row r="30" spans="1:9" x14ac:dyDescent="0.25">
      <c r="A30" s="16" t="s">
        <v>8</v>
      </c>
      <c r="B30" s="369" t="s">
        <v>248</v>
      </c>
      <c r="C30" s="322"/>
      <c r="D30" s="322"/>
      <c r="E30" s="322"/>
      <c r="F30" s="322"/>
      <c r="G30" s="323"/>
      <c r="H30" s="18">
        <v>0.03</v>
      </c>
      <c r="I30" s="17">
        <f>H30*I25</f>
        <v>58.7697</v>
      </c>
    </row>
    <row r="31" spans="1:9" ht="16.5" thickBot="1" x14ac:dyDescent="0.3">
      <c r="A31" s="332" t="s">
        <v>61</v>
      </c>
      <c r="B31" s="333"/>
      <c r="C31" s="333"/>
      <c r="D31" s="333"/>
      <c r="E31" s="333"/>
      <c r="F31" s="333"/>
      <c r="G31" s="333"/>
      <c r="H31" s="334"/>
      <c r="I31" s="20">
        <f>ROUND(SUM(I25:I30),2)</f>
        <v>2605.46</v>
      </c>
    </row>
    <row r="32" spans="1:9" ht="7.5" customHeight="1" thickBot="1" x14ac:dyDescent="0.3">
      <c r="A32" s="341"/>
      <c r="B32" s="342"/>
      <c r="C32" s="342"/>
      <c r="D32" s="342"/>
      <c r="E32" s="342"/>
      <c r="F32" s="342"/>
      <c r="G32" s="342"/>
      <c r="H32" s="342"/>
      <c r="I32" s="343"/>
    </row>
    <row r="33" spans="1:12" ht="16.5" thickBot="1" x14ac:dyDescent="0.3">
      <c r="A33" s="344" t="s">
        <v>62</v>
      </c>
      <c r="B33" s="345"/>
      <c r="C33" s="345"/>
      <c r="D33" s="345"/>
      <c r="E33" s="345"/>
      <c r="F33" s="345"/>
      <c r="G33" s="345"/>
      <c r="H33" s="345"/>
      <c r="I33" s="346"/>
    </row>
    <row r="34" spans="1:12" x14ac:dyDescent="0.25">
      <c r="A34" s="356" t="s">
        <v>63</v>
      </c>
      <c r="B34" s="336"/>
      <c r="C34" s="336"/>
      <c r="D34" s="336"/>
      <c r="E34" s="336"/>
      <c r="F34" s="336"/>
      <c r="G34" s="337"/>
      <c r="H34" s="71" t="s">
        <v>55</v>
      </c>
      <c r="I34" s="15" t="s">
        <v>56</v>
      </c>
    </row>
    <row r="35" spans="1:12" ht="35.25" customHeight="1" x14ac:dyDescent="0.25">
      <c r="A35" s="16" t="s">
        <v>2</v>
      </c>
      <c r="B35" s="402" t="s">
        <v>138</v>
      </c>
      <c r="C35" s="403"/>
      <c r="D35" s="403"/>
      <c r="E35" s="403"/>
      <c r="F35" s="403"/>
      <c r="G35" s="404"/>
      <c r="H35" s="21">
        <f>((1/12)*100%)</f>
        <v>8.3333333333333329E-2</v>
      </c>
      <c r="I35" s="17">
        <f>ROUND(($I$31*H35),2)</f>
        <v>217.12</v>
      </c>
    </row>
    <row r="36" spans="1:12" ht="79.5" customHeight="1" x14ac:dyDescent="0.25">
      <c r="A36" s="16" t="s">
        <v>3</v>
      </c>
      <c r="B36" s="402" t="s">
        <v>160</v>
      </c>
      <c r="C36" s="403"/>
      <c r="D36" s="403"/>
      <c r="E36" s="403"/>
      <c r="F36" s="403"/>
      <c r="G36" s="404"/>
      <c r="H36" s="21">
        <v>0.121</v>
      </c>
      <c r="I36" s="17">
        <f>ROUND(($I$31*H36),2)</f>
        <v>315.26</v>
      </c>
      <c r="J36" s="22"/>
      <c r="K36" s="23"/>
    </row>
    <row r="37" spans="1:12" ht="16.5" thickBot="1" x14ac:dyDescent="0.3">
      <c r="A37" s="332" t="s">
        <v>64</v>
      </c>
      <c r="B37" s="333"/>
      <c r="C37" s="333"/>
      <c r="D37" s="333"/>
      <c r="E37" s="333"/>
      <c r="F37" s="333"/>
      <c r="G37" s="334"/>
      <c r="H37" s="24">
        <f>SUM(H35:H36)</f>
        <v>0.20433333333333331</v>
      </c>
      <c r="I37" s="20">
        <f>SUM(I35:I36)</f>
        <v>532.38</v>
      </c>
      <c r="K37" s="26"/>
      <c r="L37" s="26"/>
    </row>
    <row r="38" spans="1:12" ht="84" customHeight="1" thickBot="1" x14ac:dyDescent="0.3">
      <c r="A38" s="353" t="s">
        <v>139</v>
      </c>
      <c r="B38" s="400"/>
      <c r="C38" s="400"/>
      <c r="D38" s="400"/>
      <c r="E38" s="400"/>
      <c r="F38" s="400"/>
      <c r="G38" s="400"/>
      <c r="H38" s="400"/>
      <c r="I38" s="401"/>
    </row>
    <row r="39" spans="1:12" ht="15.75" customHeight="1" x14ac:dyDescent="0.25">
      <c r="A39" s="356" t="s">
        <v>65</v>
      </c>
      <c r="B39" s="336"/>
      <c r="C39" s="336"/>
      <c r="D39" s="336"/>
      <c r="E39" s="336"/>
      <c r="F39" s="336"/>
      <c r="G39" s="337"/>
      <c r="H39" s="73" t="s">
        <v>55</v>
      </c>
      <c r="I39" s="25" t="s">
        <v>56</v>
      </c>
    </row>
    <row r="40" spans="1:12" x14ac:dyDescent="0.25">
      <c r="A40" s="16" t="s">
        <v>2</v>
      </c>
      <c r="B40" s="369" t="s">
        <v>66</v>
      </c>
      <c r="C40" s="322"/>
      <c r="D40" s="322"/>
      <c r="E40" s="322"/>
      <c r="F40" s="322"/>
      <c r="G40" s="323"/>
      <c r="H40" s="21">
        <v>0.2</v>
      </c>
      <c r="I40" s="17">
        <f>ROUND((($I$31+$I$37)*H40),2)</f>
        <v>627.57000000000005</v>
      </c>
    </row>
    <row r="41" spans="1:12" ht="15.75" customHeight="1" x14ac:dyDescent="0.25">
      <c r="A41" s="16" t="s">
        <v>3</v>
      </c>
      <c r="B41" s="369" t="s">
        <v>67</v>
      </c>
      <c r="C41" s="322"/>
      <c r="D41" s="322"/>
      <c r="E41" s="322"/>
      <c r="F41" s="322"/>
      <c r="G41" s="323"/>
      <c r="H41" s="21">
        <v>2.5000000000000001E-2</v>
      </c>
      <c r="I41" s="17">
        <f t="shared" ref="I41:I47" si="1">ROUND((($I$31+$I$37)*H41),2)</f>
        <v>78.45</v>
      </c>
    </row>
    <row r="42" spans="1:12" ht="33" customHeight="1" x14ac:dyDescent="0.25">
      <c r="A42" s="16" t="s">
        <v>5</v>
      </c>
      <c r="B42" s="402" t="s">
        <v>140</v>
      </c>
      <c r="C42" s="403"/>
      <c r="D42" s="403"/>
      <c r="E42" s="403"/>
      <c r="F42" s="403"/>
      <c r="G42" s="404"/>
      <c r="H42" s="21">
        <v>0.03</v>
      </c>
      <c r="I42" s="17">
        <f t="shared" si="1"/>
        <v>94.14</v>
      </c>
    </row>
    <row r="43" spans="1:12" x14ac:dyDescent="0.25">
      <c r="A43" s="16" t="s">
        <v>6</v>
      </c>
      <c r="B43" s="369" t="s">
        <v>12</v>
      </c>
      <c r="C43" s="322"/>
      <c r="D43" s="322"/>
      <c r="E43" s="322"/>
      <c r="F43" s="322"/>
      <c r="G43" s="323"/>
      <c r="H43" s="21">
        <v>1.4999999999999999E-2</v>
      </c>
      <c r="I43" s="17">
        <f t="shared" si="1"/>
        <v>47.07</v>
      </c>
    </row>
    <row r="44" spans="1:12" x14ac:dyDescent="0.25">
      <c r="A44" s="16" t="s">
        <v>7</v>
      </c>
      <c r="B44" s="369" t="s">
        <v>68</v>
      </c>
      <c r="C44" s="322"/>
      <c r="D44" s="322"/>
      <c r="E44" s="322"/>
      <c r="F44" s="322"/>
      <c r="G44" s="323"/>
      <c r="H44" s="21">
        <v>0.01</v>
      </c>
      <c r="I44" s="17">
        <f t="shared" si="1"/>
        <v>31.38</v>
      </c>
    </row>
    <row r="45" spans="1:12" x14ac:dyDescent="0.25">
      <c r="A45" s="16" t="s">
        <v>8</v>
      </c>
      <c r="B45" s="369" t="s">
        <v>69</v>
      </c>
      <c r="C45" s="322"/>
      <c r="D45" s="322"/>
      <c r="E45" s="322"/>
      <c r="F45" s="322"/>
      <c r="G45" s="323"/>
      <c r="H45" s="21">
        <v>6.0000000000000001E-3</v>
      </c>
      <c r="I45" s="17">
        <f t="shared" si="1"/>
        <v>18.829999999999998</v>
      </c>
    </row>
    <row r="46" spans="1:12" x14ac:dyDescent="0.25">
      <c r="A46" s="16" t="s">
        <v>9</v>
      </c>
      <c r="B46" s="369" t="s">
        <v>70</v>
      </c>
      <c r="C46" s="322"/>
      <c r="D46" s="322"/>
      <c r="E46" s="322"/>
      <c r="F46" s="322"/>
      <c r="G46" s="323"/>
      <c r="H46" s="21">
        <v>2E-3</v>
      </c>
      <c r="I46" s="17">
        <f t="shared" si="1"/>
        <v>6.28</v>
      </c>
    </row>
    <row r="47" spans="1:12" ht="15.75" customHeight="1" x14ac:dyDescent="0.25">
      <c r="A47" s="16" t="s">
        <v>13</v>
      </c>
      <c r="B47" s="369" t="s">
        <v>71</v>
      </c>
      <c r="C47" s="322"/>
      <c r="D47" s="322"/>
      <c r="E47" s="322"/>
      <c r="F47" s="322"/>
      <c r="G47" s="323"/>
      <c r="H47" s="21">
        <v>0.08</v>
      </c>
      <c r="I47" s="17">
        <f t="shared" si="1"/>
        <v>251.03</v>
      </c>
    </row>
    <row r="48" spans="1:12" ht="16.5" thickBot="1" x14ac:dyDescent="0.3">
      <c r="A48" s="332" t="s">
        <v>72</v>
      </c>
      <c r="B48" s="333"/>
      <c r="C48" s="333"/>
      <c r="D48" s="333"/>
      <c r="E48" s="333"/>
      <c r="F48" s="333"/>
      <c r="G48" s="334"/>
      <c r="H48" s="24">
        <f>SUM(H40:H47)</f>
        <v>0.36800000000000005</v>
      </c>
      <c r="I48" s="20">
        <f>SUM(I40:I47)</f>
        <v>1154.7500000000002</v>
      </c>
      <c r="J48" s="26"/>
    </row>
    <row r="49" spans="1:11" ht="46.5" customHeight="1" thickBot="1" x14ac:dyDescent="0.3">
      <c r="A49" s="353" t="s">
        <v>141</v>
      </c>
      <c r="B49" s="377"/>
      <c r="C49" s="377"/>
      <c r="D49" s="377"/>
      <c r="E49" s="377"/>
      <c r="F49" s="377"/>
      <c r="G49" s="377"/>
      <c r="H49" s="377"/>
      <c r="I49" s="378"/>
    </row>
    <row r="50" spans="1:11" x14ac:dyDescent="0.25">
      <c r="A50" s="356" t="s">
        <v>73</v>
      </c>
      <c r="B50" s="336"/>
      <c r="C50" s="336"/>
      <c r="D50" s="336"/>
      <c r="E50" s="336"/>
      <c r="F50" s="336"/>
      <c r="G50" s="337"/>
      <c r="H50" s="27"/>
      <c r="I50" s="25" t="s">
        <v>56</v>
      </c>
    </row>
    <row r="51" spans="1:11" x14ac:dyDescent="0.25">
      <c r="A51" s="16" t="s">
        <v>2</v>
      </c>
      <c r="B51" s="366" t="s">
        <v>246</v>
      </c>
      <c r="C51" s="367"/>
      <c r="D51" s="367"/>
      <c r="E51" s="367"/>
      <c r="F51" s="367"/>
      <c r="G51" s="368"/>
      <c r="H51" s="19" t="s">
        <v>74</v>
      </c>
      <c r="I51" s="17">
        <f>Transporte!D13</f>
        <v>58.460599999999999</v>
      </c>
    </row>
    <row r="52" spans="1:11" x14ac:dyDescent="0.25">
      <c r="A52" s="16" t="s">
        <v>3</v>
      </c>
      <c r="B52" s="366" t="s">
        <v>245</v>
      </c>
      <c r="C52" s="367"/>
      <c r="D52" s="367"/>
      <c r="E52" s="367"/>
      <c r="F52" s="367"/>
      <c r="G52" s="368"/>
      <c r="H52" s="28">
        <v>20.32</v>
      </c>
      <c r="I52" s="17">
        <f>H52*22</f>
        <v>447.04</v>
      </c>
    </row>
    <row r="53" spans="1:11" x14ac:dyDescent="0.25">
      <c r="A53" s="16" t="s">
        <v>5</v>
      </c>
      <c r="B53" s="366" t="s">
        <v>244</v>
      </c>
      <c r="C53" s="367"/>
      <c r="D53" s="367"/>
      <c r="E53" s="367"/>
      <c r="F53" s="367"/>
      <c r="G53" s="368"/>
      <c r="H53" s="19" t="s">
        <v>74</v>
      </c>
      <c r="I53" s="17">
        <v>6.6</v>
      </c>
      <c r="K53" s="26"/>
    </row>
    <row r="54" spans="1:11" ht="16.5" thickBot="1" x14ac:dyDescent="0.3">
      <c r="A54" s="332" t="s">
        <v>75</v>
      </c>
      <c r="B54" s="333"/>
      <c r="C54" s="333"/>
      <c r="D54" s="333"/>
      <c r="E54" s="333"/>
      <c r="F54" s="333"/>
      <c r="G54" s="333"/>
      <c r="H54" s="334"/>
      <c r="I54" s="20">
        <f>SUM(I51:I53)</f>
        <v>512.10059999999999</v>
      </c>
    </row>
    <row r="55" spans="1:11" ht="70.5" customHeight="1" thickBot="1" x14ac:dyDescent="0.3">
      <c r="A55" s="353" t="s">
        <v>247</v>
      </c>
      <c r="B55" s="375"/>
      <c r="C55" s="375"/>
      <c r="D55" s="375"/>
      <c r="E55" s="375"/>
      <c r="F55" s="375"/>
      <c r="G55" s="375"/>
      <c r="H55" s="375"/>
      <c r="I55" s="376"/>
    </row>
    <row r="56" spans="1:11" ht="16.5" thickBot="1" x14ac:dyDescent="0.3">
      <c r="A56" s="344" t="s">
        <v>76</v>
      </c>
      <c r="B56" s="345"/>
      <c r="C56" s="345"/>
      <c r="D56" s="345"/>
      <c r="E56" s="345"/>
      <c r="F56" s="345"/>
      <c r="G56" s="345"/>
      <c r="H56" s="345"/>
      <c r="I56" s="346"/>
    </row>
    <row r="57" spans="1:11" x14ac:dyDescent="0.25">
      <c r="A57" s="356" t="s">
        <v>77</v>
      </c>
      <c r="B57" s="336"/>
      <c r="C57" s="336"/>
      <c r="D57" s="336"/>
      <c r="E57" s="336"/>
      <c r="F57" s="336"/>
      <c r="G57" s="336"/>
      <c r="H57" s="337"/>
      <c r="I57" s="15" t="s">
        <v>56</v>
      </c>
    </row>
    <row r="58" spans="1:11" x14ac:dyDescent="0.25">
      <c r="A58" s="16" t="s">
        <v>10</v>
      </c>
      <c r="B58" s="369" t="s">
        <v>78</v>
      </c>
      <c r="C58" s="322"/>
      <c r="D58" s="322"/>
      <c r="E58" s="322"/>
      <c r="F58" s="322"/>
      <c r="G58" s="322"/>
      <c r="H58" s="323"/>
      <c r="I58" s="17">
        <f>I37</f>
        <v>532.38</v>
      </c>
    </row>
    <row r="59" spans="1:11" x14ac:dyDescent="0.25">
      <c r="A59" s="16" t="s">
        <v>11</v>
      </c>
      <c r="B59" s="369" t="s">
        <v>79</v>
      </c>
      <c r="C59" s="322"/>
      <c r="D59" s="322"/>
      <c r="E59" s="322"/>
      <c r="F59" s="322"/>
      <c r="G59" s="322"/>
      <c r="H59" s="323"/>
      <c r="I59" s="17">
        <f>I48</f>
        <v>1154.7500000000002</v>
      </c>
    </row>
    <row r="60" spans="1:11" x14ac:dyDescent="0.25">
      <c r="A60" s="16" t="s">
        <v>14</v>
      </c>
      <c r="B60" s="369" t="s">
        <v>15</v>
      </c>
      <c r="C60" s="322"/>
      <c r="D60" s="322"/>
      <c r="E60" s="322"/>
      <c r="F60" s="322"/>
      <c r="G60" s="322"/>
      <c r="H60" s="323"/>
      <c r="I60" s="17">
        <f>I54</f>
        <v>512.10059999999999</v>
      </c>
    </row>
    <row r="61" spans="1:11" ht="16.5" thickBot="1" x14ac:dyDescent="0.3">
      <c r="A61" s="332" t="s">
        <v>80</v>
      </c>
      <c r="B61" s="333"/>
      <c r="C61" s="333"/>
      <c r="D61" s="333"/>
      <c r="E61" s="333"/>
      <c r="F61" s="333"/>
      <c r="G61" s="333"/>
      <c r="H61" s="334"/>
      <c r="I61" s="20">
        <f>TRUNC(SUM(I58:I60),2)</f>
        <v>2199.23</v>
      </c>
    </row>
    <row r="62" spans="1:11" ht="15" customHeight="1" thickBot="1" x14ac:dyDescent="0.3">
      <c r="A62" s="341"/>
      <c r="B62" s="342"/>
      <c r="C62" s="342"/>
      <c r="D62" s="342"/>
      <c r="E62" s="342"/>
      <c r="F62" s="342"/>
      <c r="G62" s="342"/>
      <c r="H62" s="342"/>
      <c r="I62" s="343"/>
    </row>
    <row r="63" spans="1:11" ht="16.5" thickBot="1" x14ac:dyDescent="0.3">
      <c r="A63" s="344" t="s">
        <v>81</v>
      </c>
      <c r="B63" s="345"/>
      <c r="C63" s="345"/>
      <c r="D63" s="345"/>
      <c r="E63" s="345"/>
      <c r="F63" s="345"/>
      <c r="G63" s="345"/>
      <c r="H63" s="345"/>
      <c r="I63" s="346"/>
    </row>
    <row r="64" spans="1:11" x14ac:dyDescent="0.25">
      <c r="A64" s="72">
        <v>3</v>
      </c>
      <c r="B64" s="335" t="s">
        <v>82</v>
      </c>
      <c r="C64" s="336"/>
      <c r="D64" s="336"/>
      <c r="E64" s="336"/>
      <c r="F64" s="336"/>
      <c r="G64" s="337"/>
      <c r="H64" s="71" t="s">
        <v>55</v>
      </c>
      <c r="I64" s="15" t="s">
        <v>56</v>
      </c>
    </row>
    <row r="65" spans="1:10" ht="70.5" customHeight="1" x14ac:dyDescent="0.25">
      <c r="A65" s="16" t="s">
        <v>2</v>
      </c>
      <c r="B65" s="327" t="s">
        <v>142</v>
      </c>
      <c r="C65" s="328"/>
      <c r="D65" s="328"/>
      <c r="E65" s="328"/>
      <c r="F65" s="328"/>
      <c r="G65" s="329"/>
      <c r="H65" s="21">
        <f>(((1/12)*0.05)*100%)</f>
        <v>4.1666666666666666E-3</v>
      </c>
      <c r="I65" s="17">
        <f>ROUND((I$31*$H$65),2)</f>
        <v>10.86</v>
      </c>
      <c r="J65" s="29"/>
    </row>
    <row r="66" spans="1:10" x14ac:dyDescent="0.25">
      <c r="A66" s="16" t="s">
        <v>3</v>
      </c>
      <c r="B66" s="369" t="s">
        <v>16</v>
      </c>
      <c r="C66" s="322"/>
      <c r="D66" s="322"/>
      <c r="E66" s="322"/>
      <c r="F66" s="322"/>
      <c r="G66" s="323"/>
      <c r="H66" s="21">
        <f>H47*H65</f>
        <v>3.3333333333333332E-4</v>
      </c>
      <c r="I66" s="17">
        <f>ROUND((I$31*$H$66),2)</f>
        <v>0.87</v>
      </c>
    </row>
    <row r="67" spans="1:10" ht="72.75" customHeight="1" x14ac:dyDescent="0.25">
      <c r="A67" s="16" t="s">
        <v>5</v>
      </c>
      <c r="B67" s="327" t="s">
        <v>143</v>
      </c>
      <c r="C67" s="328"/>
      <c r="D67" s="328"/>
      <c r="E67" s="328"/>
      <c r="F67" s="328"/>
      <c r="G67" s="329"/>
      <c r="H67" s="21">
        <f>(((100%/30)*7)/12)</f>
        <v>1.9444444444444445E-2</v>
      </c>
      <c r="I67" s="17">
        <f>ROUND((I$31*$H$67),2)</f>
        <v>50.66</v>
      </c>
      <c r="J67" s="22"/>
    </row>
    <row r="68" spans="1:10" x14ac:dyDescent="0.25">
      <c r="A68" s="16" t="s">
        <v>6</v>
      </c>
      <c r="B68" s="369" t="s">
        <v>83</v>
      </c>
      <c r="C68" s="322"/>
      <c r="D68" s="322"/>
      <c r="E68" s="322"/>
      <c r="F68" s="322"/>
      <c r="G68" s="323"/>
      <c r="H68" s="21">
        <f>H67*H48</f>
        <v>7.1555555555555565E-3</v>
      </c>
      <c r="I68" s="17">
        <f>ROUND((I$31*$H$68),2)</f>
        <v>18.64</v>
      </c>
    </row>
    <row r="69" spans="1:10" ht="54" customHeight="1" x14ac:dyDescent="0.25">
      <c r="A69" s="16" t="s">
        <v>7</v>
      </c>
      <c r="B69" s="327" t="s">
        <v>144</v>
      </c>
      <c r="C69" s="328"/>
      <c r="D69" s="328"/>
      <c r="E69" s="328"/>
      <c r="F69" s="328"/>
      <c r="G69" s="329"/>
      <c r="H69" s="21">
        <v>0.04</v>
      </c>
      <c r="I69" s="17">
        <f>ROUND((I$31*$H$69),2)</f>
        <v>104.22</v>
      </c>
    </row>
    <row r="70" spans="1:10" ht="16.5" thickBot="1" x14ac:dyDescent="0.3">
      <c r="A70" s="332" t="s">
        <v>84</v>
      </c>
      <c r="B70" s="333"/>
      <c r="C70" s="333"/>
      <c r="D70" s="333"/>
      <c r="E70" s="333"/>
      <c r="F70" s="333"/>
      <c r="G70" s="334"/>
      <c r="H70" s="24">
        <f>TRUNC(SUM(H65:H69),4)</f>
        <v>7.1099999999999997E-2</v>
      </c>
      <c r="I70" s="20">
        <f>SUM(I65:I69)</f>
        <v>185.25</v>
      </c>
    </row>
    <row r="71" spans="1:10" ht="17.25" customHeight="1" thickBot="1" x14ac:dyDescent="0.3">
      <c r="A71" s="341"/>
      <c r="B71" s="342"/>
      <c r="C71" s="342"/>
      <c r="D71" s="342"/>
      <c r="E71" s="342"/>
      <c r="F71" s="342"/>
      <c r="G71" s="342"/>
      <c r="H71" s="342"/>
      <c r="I71" s="343"/>
    </row>
    <row r="72" spans="1:10" ht="16.5" thickBot="1" x14ac:dyDescent="0.3">
      <c r="A72" s="344" t="s">
        <v>85</v>
      </c>
      <c r="B72" s="345"/>
      <c r="C72" s="345"/>
      <c r="D72" s="345"/>
      <c r="E72" s="345"/>
      <c r="F72" s="345"/>
      <c r="G72" s="345"/>
      <c r="H72" s="345"/>
      <c r="I72" s="346"/>
    </row>
    <row r="73" spans="1:10" ht="36" customHeight="1" thickBot="1" x14ac:dyDescent="0.3">
      <c r="A73" s="353" t="s">
        <v>131</v>
      </c>
      <c r="B73" s="408"/>
      <c r="C73" s="408"/>
      <c r="D73" s="408"/>
      <c r="E73" s="408"/>
      <c r="F73" s="408"/>
      <c r="G73" s="408"/>
      <c r="H73" s="408"/>
      <c r="I73" s="409"/>
    </row>
    <row r="74" spans="1:10" ht="36" customHeight="1" thickBot="1" x14ac:dyDescent="0.3">
      <c r="A74" s="410" t="s">
        <v>145</v>
      </c>
      <c r="B74" s="411"/>
      <c r="C74" s="411"/>
      <c r="D74" s="411"/>
      <c r="E74" s="411"/>
      <c r="F74" s="411"/>
      <c r="G74" s="411"/>
      <c r="H74" s="411"/>
      <c r="I74" s="412"/>
    </row>
    <row r="75" spans="1:10" ht="45.75" customHeight="1" thickBot="1" x14ac:dyDescent="0.3">
      <c r="A75" s="76" t="s">
        <v>132</v>
      </c>
      <c r="B75" s="78">
        <f>I31</f>
        <v>2605.46</v>
      </c>
      <c r="C75" s="77" t="s">
        <v>146</v>
      </c>
      <c r="D75" s="78">
        <f>I61-(I51+I52)</f>
        <v>1693.7293999999999</v>
      </c>
      <c r="E75" s="76" t="s">
        <v>147</v>
      </c>
      <c r="F75" s="79">
        <f>I70</f>
        <v>185.25</v>
      </c>
      <c r="G75" s="413" t="s">
        <v>148</v>
      </c>
      <c r="H75" s="414"/>
      <c r="I75" s="80">
        <f>B75+D75+F75</f>
        <v>4484.4394000000002</v>
      </c>
    </row>
    <row r="76" spans="1:10" x14ac:dyDescent="0.25">
      <c r="A76" s="370" t="s">
        <v>18</v>
      </c>
      <c r="B76" s="371"/>
      <c r="C76" s="371"/>
      <c r="D76" s="371"/>
      <c r="E76" s="371"/>
      <c r="F76" s="371"/>
      <c r="G76" s="372"/>
      <c r="H76" s="71" t="s">
        <v>55</v>
      </c>
      <c r="I76" s="15" t="s">
        <v>56</v>
      </c>
    </row>
    <row r="77" spans="1:10" ht="100.5" customHeight="1" x14ac:dyDescent="0.25">
      <c r="A77" s="16" t="s">
        <v>2</v>
      </c>
      <c r="B77" s="327" t="s">
        <v>154</v>
      </c>
      <c r="C77" s="373"/>
      <c r="D77" s="373"/>
      <c r="E77" s="373"/>
      <c r="F77" s="373"/>
      <c r="G77" s="374"/>
      <c r="H77" s="81">
        <v>9.0749999999999997E-2</v>
      </c>
      <c r="I77" s="17">
        <f>ROUND((I75*H77),2)</f>
        <v>406.96</v>
      </c>
    </row>
    <row r="78" spans="1:10" x14ac:dyDescent="0.25">
      <c r="A78" s="16" t="s">
        <v>3</v>
      </c>
      <c r="B78" s="369" t="s">
        <v>149</v>
      </c>
      <c r="C78" s="322"/>
      <c r="D78" s="322"/>
      <c r="E78" s="322"/>
      <c r="F78" s="322"/>
      <c r="G78" s="323"/>
      <c r="H78" s="30">
        <v>2.8E-3</v>
      </c>
      <c r="I78" s="17">
        <f>ROUND((I75*H78),2)</f>
        <v>12.56</v>
      </c>
    </row>
    <row r="79" spans="1:10" ht="35.25" customHeight="1" x14ac:dyDescent="0.25">
      <c r="A79" s="16" t="s">
        <v>5</v>
      </c>
      <c r="B79" s="327" t="s">
        <v>150</v>
      </c>
      <c r="C79" s="328"/>
      <c r="D79" s="328"/>
      <c r="E79" s="328"/>
      <c r="F79" s="328"/>
      <c r="G79" s="329"/>
      <c r="H79" s="30">
        <v>2.0799999999999999E-4</v>
      </c>
      <c r="I79" s="17">
        <f>ROUND((I75*H79),2)</f>
        <v>0.93</v>
      </c>
    </row>
    <row r="80" spans="1:10" ht="36" customHeight="1" x14ac:dyDescent="0.25">
      <c r="A80" s="16" t="s">
        <v>6</v>
      </c>
      <c r="B80" s="327" t="s">
        <v>151</v>
      </c>
      <c r="C80" s="328"/>
      <c r="D80" s="328"/>
      <c r="E80" s="328"/>
      <c r="F80" s="328"/>
      <c r="G80" s="329"/>
      <c r="H80" s="30">
        <v>2.7000000000000001E-3</v>
      </c>
      <c r="I80" s="17">
        <f>ROUND((I75*H80),2)</f>
        <v>12.11</v>
      </c>
    </row>
    <row r="81" spans="1:9" ht="137.25" customHeight="1" x14ac:dyDescent="0.25">
      <c r="A81" s="16" t="s">
        <v>7</v>
      </c>
      <c r="B81" s="327" t="s">
        <v>152</v>
      </c>
      <c r="C81" s="328"/>
      <c r="D81" s="328"/>
      <c r="E81" s="328"/>
      <c r="F81" s="328"/>
      <c r="G81" s="329"/>
      <c r="H81" s="30">
        <v>1.2999999999999999E-3</v>
      </c>
      <c r="I81" s="17">
        <f>ROUND((I75*H81),2)</f>
        <v>5.83</v>
      </c>
    </row>
    <row r="82" spans="1:9" ht="35.25" customHeight="1" x14ac:dyDescent="0.25">
      <c r="A82" s="16" t="s">
        <v>8</v>
      </c>
      <c r="B82" s="327" t="s">
        <v>153</v>
      </c>
      <c r="C82" s="328"/>
      <c r="D82" s="328"/>
      <c r="E82" s="328"/>
      <c r="F82" s="328"/>
      <c r="G82" s="329"/>
      <c r="H82" s="30">
        <v>8.3333000000000001E-3</v>
      </c>
      <c r="I82" s="17">
        <f>ROUND((I75*H82),2)</f>
        <v>37.369999999999997</v>
      </c>
    </row>
    <row r="83" spans="1:9" ht="15.75" customHeight="1" thickBot="1" x14ac:dyDescent="0.3">
      <c r="A83" s="332" t="s">
        <v>86</v>
      </c>
      <c r="B83" s="333"/>
      <c r="C83" s="333"/>
      <c r="D83" s="333"/>
      <c r="E83" s="333"/>
      <c r="F83" s="333"/>
      <c r="G83" s="334"/>
      <c r="H83" s="24">
        <f>TRUNC(SUM(H77:H82),4)</f>
        <v>0.106</v>
      </c>
      <c r="I83" s="20">
        <f>SUM(I77:I82)</f>
        <v>475.76</v>
      </c>
    </row>
    <row r="84" spans="1:9" ht="7.5" customHeight="1" thickBot="1" x14ac:dyDescent="0.3">
      <c r="A84" s="341"/>
      <c r="B84" s="342"/>
      <c r="C84" s="342"/>
      <c r="D84" s="342"/>
      <c r="E84" s="342"/>
      <c r="F84" s="342"/>
      <c r="G84" s="342"/>
      <c r="H84" s="342"/>
      <c r="I84" s="343"/>
    </row>
    <row r="85" spans="1:9" ht="15.75" customHeight="1" x14ac:dyDescent="0.25">
      <c r="A85" s="356" t="s">
        <v>21</v>
      </c>
      <c r="B85" s="336"/>
      <c r="C85" s="336"/>
      <c r="D85" s="336"/>
      <c r="E85" s="336"/>
      <c r="F85" s="336"/>
      <c r="G85" s="337"/>
      <c r="H85" s="73" t="s">
        <v>55</v>
      </c>
      <c r="I85" s="25" t="s">
        <v>56</v>
      </c>
    </row>
    <row r="86" spans="1:9" ht="15.75" customHeight="1" x14ac:dyDescent="0.25">
      <c r="A86" s="16" t="s">
        <v>2</v>
      </c>
      <c r="B86" s="369" t="s">
        <v>87</v>
      </c>
      <c r="C86" s="322"/>
      <c r="D86" s="322"/>
      <c r="E86" s="322"/>
      <c r="F86" s="322"/>
      <c r="G86" s="323"/>
      <c r="H86" s="30">
        <v>0</v>
      </c>
      <c r="I86" s="17">
        <v>0</v>
      </c>
    </row>
    <row r="87" spans="1:9" ht="16.5" thickBot="1" x14ac:dyDescent="0.3">
      <c r="A87" s="332" t="s">
        <v>88</v>
      </c>
      <c r="B87" s="333"/>
      <c r="C87" s="333"/>
      <c r="D87" s="333"/>
      <c r="E87" s="333"/>
      <c r="F87" s="333"/>
      <c r="G87" s="334"/>
      <c r="H87" s="24">
        <f>TRUNC(SUM(H86),4)</f>
        <v>0</v>
      </c>
      <c r="I87" s="20">
        <f>TRUNC(SUM(I86),2)</f>
        <v>0</v>
      </c>
    </row>
    <row r="88" spans="1:9" ht="7.5" customHeight="1" thickBot="1" x14ac:dyDescent="0.3">
      <c r="A88" s="341"/>
      <c r="B88" s="342"/>
      <c r="C88" s="342"/>
      <c r="D88" s="342"/>
      <c r="E88" s="342"/>
      <c r="F88" s="342"/>
      <c r="G88" s="342"/>
      <c r="H88" s="342"/>
      <c r="I88" s="343"/>
    </row>
    <row r="89" spans="1:9" ht="16.5" thickBot="1" x14ac:dyDescent="0.3">
      <c r="A89" s="344" t="s">
        <v>89</v>
      </c>
      <c r="B89" s="345"/>
      <c r="C89" s="345"/>
      <c r="D89" s="345"/>
      <c r="E89" s="345"/>
      <c r="F89" s="345"/>
      <c r="G89" s="345"/>
      <c r="H89" s="345"/>
      <c r="I89" s="346"/>
    </row>
    <row r="90" spans="1:9" x14ac:dyDescent="0.25">
      <c r="A90" s="356" t="s">
        <v>17</v>
      </c>
      <c r="B90" s="336"/>
      <c r="C90" s="336"/>
      <c r="D90" s="336"/>
      <c r="E90" s="336"/>
      <c r="F90" s="336"/>
      <c r="G90" s="337"/>
      <c r="H90" s="71" t="s">
        <v>55</v>
      </c>
      <c r="I90" s="15" t="s">
        <v>56</v>
      </c>
    </row>
    <row r="91" spans="1:9" x14ac:dyDescent="0.25">
      <c r="A91" s="16" t="s">
        <v>19</v>
      </c>
      <c r="B91" s="369" t="s">
        <v>20</v>
      </c>
      <c r="C91" s="322"/>
      <c r="D91" s="322"/>
      <c r="E91" s="322"/>
      <c r="F91" s="322"/>
      <c r="G91" s="323"/>
      <c r="H91" s="21"/>
      <c r="I91" s="17">
        <f>I83</f>
        <v>475.76</v>
      </c>
    </row>
    <row r="92" spans="1:9" x14ac:dyDescent="0.25">
      <c r="A92" s="16" t="s">
        <v>22</v>
      </c>
      <c r="B92" s="369" t="s">
        <v>23</v>
      </c>
      <c r="C92" s="322"/>
      <c r="D92" s="322"/>
      <c r="E92" s="322"/>
      <c r="F92" s="322"/>
      <c r="G92" s="323"/>
      <c r="H92" s="21"/>
      <c r="I92" s="17">
        <f>I87</f>
        <v>0</v>
      </c>
    </row>
    <row r="93" spans="1:9" ht="16.5" thickBot="1" x14ac:dyDescent="0.3">
      <c r="A93" s="332" t="s">
        <v>90</v>
      </c>
      <c r="B93" s="333"/>
      <c r="C93" s="333"/>
      <c r="D93" s="333"/>
      <c r="E93" s="333"/>
      <c r="F93" s="333"/>
      <c r="G93" s="334"/>
      <c r="H93" s="24"/>
      <c r="I93" s="20">
        <f>I91+I92</f>
        <v>475.76</v>
      </c>
    </row>
    <row r="94" spans="1:9" ht="7.5" customHeight="1" thickBot="1" x14ac:dyDescent="0.3">
      <c r="A94" s="341"/>
      <c r="B94" s="342"/>
      <c r="C94" s="342"/>
      <c r="D94" s="342"/>
      <c r="E94" s="342"/>
      <c r="F94" s="342"/>
      <c r="G94" s="342"/>
      <c r="H94" s="342"/>
      <c r="I94" s="343"/>
    </row>
    <row r="95" spans="1:9" ht="16.5" thickBot="1" x14ac:dyDescent="0.3">
      <c r="A95" s="344" t="s">
        <v>91</v>
      </c>
      <c r="B95" s="345"/>
      <c r="C95" s="345"/>
      <c r="D95" s="345"/>
      <c r="E95" s="345"/>
      <c r="F95" s="345"/>
      <c r="G95" s="345"/>
      <c r="H95" s="345"/>
      <c r="I95" s="346"/>
    </row>
    <row r="96" spans="1:9" x14ac:dyDescent="0.25">
      <c r="A96" s="72">
        <v>5</v>
      </c>
      <c r="B96" s="335" t="s">
        <v>92</v>
      </c>
      <c r="C96" s="336"/>
      <c r="D96" s="336"/>
      <c r="E96" s="336"/>
      <c r="F96" s="336"/>
      <c r="G96" s="337"/>
      <c r="H96" s="71"/>
      <c r="I96" s="15" t="s">
        <v>56</v>
      </c>
    </row>
    <row r="97" spans="1:9" x14ac:dyDescent="0.25">
      <c r="A97" s="16" t="s">
        <v>2</v>
      </c>
      <c r="B97" s="366" t="s">
        <v>93</v>
      </c>
      <c r="C97" s="367"/>
      <c r="D97" s="367"/>
      <c r="E97" s="367"/>
      <c r="F97" s="367"/>
      <c r="G97" s="368"/>
      <c r="H97" s="19" t="s">
        <v>74</v>
      </c>
      <c r="I97" s="17">
        <f>Uniforme!F12</f>
        <v>87.739166666666677</v>
      </c>
    </row>
    <row r="98" spans="1:9" x14ac:dyDescent="0.25">
      <c r="A98" s="16" t="s">
        <v>3</v>
      </c>
      <c r="B98" s="366" t="s">
        <v>243</v>
      </c>
      <c r="C98" s="367"/>
      <c r="D98" s="367"/>
      <c r="E98" s="367"/>
      <c r="F98" s="367"/>
      <c r="G98" s="368"/>
      <c r="H98" s="19" t="s">
        <v>74</v>
      </c>
      <c r="I98" s="17">
        <f>'Materiais e EPI'!G42</f>
        <v>40.77258333333333</v>
      </c>
    </row>
    <row r="99" spans="1:9" x14ac:dyDescent="0.25">
      <c r="A99" s="86" t="s">
        <v>5</v>
      </c>
      <c r="B99" s="319" t="s">
        <v>180</v>
      </c>
      <c r="C99" s="320"/>
      <c r="D99" s="320"/>
      <c r="E99" s="320"/>
      <c r="F99" s="320"/>
      <c r="G99" s="320"/>
      <c r="H99" s="84" t="s">
        <v>74</v>
      </c>
      <c r="I99" s="85">
        <f>'Materiais e EPI'!G59</f>
        <v>76.385833333333323</v>
      </c>
    </row>
    <row r="100" spans="1:9" ht="16.5" thickBot="1" x14ac:dyDescent="0.3">
      <c r="A100" s="332" t="s">
        <v>94</v>
      </c>
      <c r="B100" s="333"/>
      <c r="C100" s="333"/>
      <c r="D100" s="333"/>
      <c r="E100" s="333"/>
      <c r="F100" s="333"/>
      <c r="G100" s="334"/>
      <c r="H100" s="24" t="s">
        <v>74</v>
      </c>
      <c r="I100" s="20">
        <f>ROUND(SUM(I97:I98),2)</f>
        <v>128.51</v>
      </c>
    </row>
    <row r="101" spans="1:9" ht="8.1" customHeight="1" thickBot="1" x14ac:dyDescent="0.3">
      <c r="A101" s="341"/>
      <c r="B101" s="342"/>
      <c r="C101" s="342"/>
      <c r="D101" s="342"/>
      <c r="E101" s="342"/>
      <c r="F101" s="342"/>
      <c r="G101" s="342"/>
      <c r="H101" s="342"/>
      <c r="I101" s="343"/>
    </row>
    <row r="102" spans="1:9" ht="16.5" thickBot="1" x14ac:dyDescent="0.3">
      <c r="A102" s="344" t="s">
        <v>95</v>
      </c>
      <c r="B102" s="345"/>
      <c r="C102" s="345"/>
      <c r="D102" s="345"/>
      <c r="E102" s="345"/>
      <c r="F102" s="345"/>
      <c r="G102" s="345"/>
      <c r="H102" s="345"/>
      <c r="I102" s="346"/>
    </row>
    <row r="103" spans="1:9" x14ac:dyDescent="0.25">
      <c r="A103" s="72">
        <v>6</v>
      </c>
      <c r="B103" s="335" t="s">
        <v>96</v>
      </c>
      <c r="C103" s="336"/>
      <c r="D103" s="336"/>
      <c r="E103" s="336"/>
      <c r="F103" s="336"/>
      <c r="G103" s="337"/>
      <c r="H103" s="71" t="s">
        <v>55</v>
      </c>
      <c r="I103" s="15" t="s">
        <v>56</v>
      </c>
    </row>
    <row r="104" spans="1:9" ht="34.5" customHeight="1" x14ac:dyDescent="0.25">
      <c r="A104" s="338" t="s">
        <v>133</v>
      </c>
      <c r="B104" s="415"/>
      <c r="C104" s="415"/>
      <c r="D104" s="415"/>
      <c r="E104" s="415"/>
      <c r="F104" s="415"/>
      <c r="G104" s="415"/>
      <c r="H104" s="415"/>
      <c r="I104" s="416"/>
    </row>
    <row r="105" spans="1:9" x14ac:dyDescent="0.25">
      <c r="A105" s="16" t="s">
        <v>2</v>
      </c>
      <c r="B105" s="321" t="s">
        <v>0</v>
      </c>
      <c r="C105" s="322"/>
      <c r="D105" s="322"/>
      <c r="E105" s="322"/>
      <c r="F105" s="322"/>
      <c r="G105" s="323"/>
      <c r="H105" s="21">
        <v>0.05</v>
      </c>
      <c r="I105" s="17">
        <f>(H105*I131)</f>
        <v>279.71050000000002</v>
      </c>
    </row>
    <row r="106" spans="1:9" ht="31.5" customHeight="1" x14ac:dyDescent="0.25">
      <c r="A106" s="338" t="s">
        <v>134</v>
      </c>
      <c r="B106" s="339"/>
      <c r="C106" s="339"/>
      <c r="D106" s="339"/>
      <c r="E106" s="339"/>
      <c r="F106" s="339"/>
      <c r="G106" s="339"/>
      <c r="H106" s="339"/>
      <c r="I106" s="340"/>
    </row>
    <row r="107" spans="1:9" ht="15.75" customHeight="1" x14ac:dyDescent="0.25">
      <c r="A107" s="16" t="s">
        <v>3</v>
      </c>
      <c r="B107" s="321" t="s">
        <v>1</v>
      </c>
      <c r="C107" s="322"/>
      <c r="D107" s="322"/>
      <c r="E107" s="322"/>
      <c r="F107" s="322"/>
      <c r="G107" s="323"/>
      <c r="H107" s="21">
        <v>7.0000000000000007E-2</v>
      </c>
      <c r="I107" s="17">
        <f>(H107*(I105+I131))</f>
        <v>411.17443500000007</v>
      </c>
    </row>
    <row r="108" spans="1:9" ht="33.75" customHeight="1" x14ac:dyDescent="0.25">
      <c r="A108" s="338" t="s">
        <v>135</v>
      </c>
      <c r="B108" s="339"/>
      <c r="C108" s="339"/>
      <c r="D108" s="339"/>
      <c r="E108" s="339"/>
      <c r="F108" s="339"/>
      <c r="G108" s="339"/>
      <c r="H108" s="339"/>
      <c r="I108" s="340"/>
    </row>
    <row r="109" spans="1:9" x14ac:dyDescent="0.25">
      <c r="A109" s="16" t="s">
        <v>5</v>
      </c>
      <c r="B109" s="324" t="s">
        <v>97</v>
      </c>
      <c r="C109" s="325"/>
      <c r="D109" s="325"/>
      <c r="E109" s="325"/>
      <c r="F109" s="325"/>
      <c r="G109" s="326"/>
      <c r="H109" s="18"/>
      <c r="I109" s="31"/>
    </row>
    <row r="110" spans="1:9" ht="51.75" customHeight="1" x14ac:dyDescent="0.25">
      <c r="A110" s="16" t="s">
        <v>98</v>
      </c>
      <c r="B110" s="327" t="s">
        <v>238</v>
      </c>
      <c r="C110" s="328"/>
      <c r="D110" s="328"/>
      <c r="E110" s="328"/>
      <c r="F110" s="328"/>
      <c r="G110" s="329"/>
      <c r="H110" s="32">
        <v>6.4999999999999997E-3</v>
      </c>
      <c r="I110" s="17">
        <f>(H110*I120)</f>
        <v>44.721494252873562</v>
      </c>
    </row>
    <row r="111" spans="1:9" ht="54" customHeight="1" x14ac:dyDescent="0.25">
      <c r="A111" s="16" t="s">
        <v>99</v>
      </c>
      <c r="B111" s="327" t="s">
        <v>239</v>
      </c>
      <c r="C111" s="330"/>
      <c r="D111" s="330"/>
      <c r="E111" s="330"/>
      <c r="F111" s="330"/>
      <c r="G111" s="331"/>
      <c r="H111" s="32">
        <v>0.03</v>
      </c>
      <c r="I111" s="17">
        <f>(H111*I120)</f>
        <v>206.40689655172415</v>
      </c>
    </row>
    <row r="112" spans="1:9" ht="32.25" customHeight="1" x14ac:dyDescent="0.25">
      <c r="A112" s="16" t="s">
        <v>100</v>
      </c>
      <c r="B112" s="327" t="s">
        <v>240</v>
      </c>
      <c r="C112" s="328"/>
      <c r="D112" s="328"/>
      <c r="E112" s="328"/>
      <c r="F112" s="328"/>
      <c r="G112" s="329"/>
      <c r="H112" s="18">
        <v>0.05</v>
      </c>
      <c r="I112" s="17">
        <f>(H112*I120)</f>
        <v>344.0114942528736</v>
      </c>
    </row>
    <row r="113" spans="1:9" ht="16.5" thickBot="1" x14ac:dyDescent="0.3">
      <c r="A113" s="332" t="s">
        <v>101</v>
      </c>
      <c r="B113" s="333"/>
      <c r="C113" s="333"/>
      <c r="D113" s="333"/>
      <c r="E113" s="333"/>
      <c r="F113" s="333"/>
      <c r="G113" s="334"/>
      <c r="H113" s="33">
        <f>SUM(H105:H112)</f>
        <v>0.20650000000000002</v>
      </c>
      <c r="I113" s="20">
        <f>ROUND(SUM(I105:I112),2)</f>
        <v>1286.02</v>
      </c>
    </row>
    <row r="114" spans="1:9" ht="8.1" customHeight="1" thickBot="1" x14ac:dyDescent="0.3">
      <c r="A114" s="357"/>
      <c r="B114" s="358"/>
      <c r="C114" s="358"/>
      <c r="D114" s="358"/>
      <c r="E114" s="358"/>
      <c r="F114" s="358"/>
      <c r="G114" s="358"/>
      <c r="H114" s="358"/>
      <c r="I114" s="359"/>
    </row>
    <row r="115" spans="1:9" ht="14.25" customHeight="1" x14ac:dyDescent="0.25">
      <c r="A115" s="34" t="s">
        <v>102</v>
      </c>
      <c r="B115" s="360" t="s">
        <v>103</v>
      </c>
      <c r="C115" s="360"/>
      <c r="D115" s="360"/>
      <c r="E115" s="360"/>
      <c r="F115" s="360"/>
      <c r="G115" s="360"/>
      <c r="H115" s="35">
        <f>(H110+H111+H112)</f>
        <v>8.6499999999999994E-2</v>
      </c>
      <c r="I115" s="36"/>
    </row>
    <row r="116" spans="1:9" ht="12.75" customHeight="1" x14ac:dyDescent="0.25">
      <c r="A116" s="69"/>
      <c r="B116" s="361">
        <v>100</v>
      </c>
      <c r="C116" s="361"/>
      <c r="D116" s="361"/>
      <c r="E116" s="361"/>
      <c r="F116" s="361"/>
      <c r="G116" s="361"/>
      <c r="H116" s="22"/>
      <c r="I116" s="37"/>
    </row>
    <row r="117" spans="1:9" ht="7.5" customHeight="1" x14ac:dyDescent="0.25">
      <c r="A117" s="38"/>
      <c r="B117" s="75"/>
      <c r="C117" s="75"/>
      <c r="D117" s="75"/>
      <c r="E117" s="75"/>
      <c r="F117" s="75"/>
      <c r="G117" s="75"/>
      <c r="H117" s="22"/>
      <c r="I117" s="37"/>
    </row>
    <row r="118" spans="1:9" ht="15" customHeight="1" x14ac:dyDescent="0.25">
      <c r="A118" s="69" t="s">
        <v>104</v>
      </c>
      <c r="B118" s="361" t="s">
        <v>105</v>
      </c>
      <c r="C118" s="361"/>
      <c r="D118" s="361"/>
      <c r="E118" s="361"/>
      <c r="F118" s="361"/>
      <c r="G118" s="361"/>
      <c r="H118" s="22"/>
      <c r="I118" s="39">
        <f>ROUND(I131+I105+I107,2)</f>
        <v>6285.09</v>
      </c>
    </row>
    <row r="119" spans="1:9" ht="6.75" customHeight="1" x14ac:dyDescent="0.25">
      <c r="A119" s="69"/>
      <c r="B119" s="75"/>
      <c r="C119" s="75"/>
      <c r="D119" s="75"/>
      <c r="E119" s="75"/>
      <c r="F119" s="75"/>
      <c r="G119" s="75"/>
      <c r="H119" s="22"/>
      <c r="I119" s="37"/>
    </row>
    <row r="120" spans="1:9" ht="14.25" customHeight="1" x14ac:dyDescent="0.25">
      <c r="A120" s="69" t="s">
        <v>106</v>
      </c>
      <c r="B120" s="361" t="s">
        <v>107</v>
      </c>
      <c r="C120" s="361"/>
      <c r="D120" s="361"/>
      <c r="E120" s="361"/>
      <c r="F120" s="361"/>
      <c r="G120" s="361"/>
      <c r="H120" s="22"/>
      <c r="I120" s="40">
        <f>(I118/(1-H115))</f>
        <v>6880.2298850574716</v>
      </c>
    </row>
    <row r="121" spans="1:9" ht="6.75" customHeight="1" x14ac:dyDescent="0.25">
      <c r="A121" s="69"/>
      <c r="B121" s="75"/>
      <c r="C121" s="75"/>
      <c r="D121" s="75"/>
      <c r="E121" s="75"/>
      <c r="F121" s="75"/>
      <c r="G121" s="75"/>
      <c r="H121" s="22"/>
      <c r="I121" s="37"/>
    </row>
    <row r="122" spans="1:9" ht="13.5" customHeight="1" thickBot="1" x14ac:dyDescent="0.3">
      <c r="A122" s="41"/>
      <c r="B122" s="362" t="s">
        <v>108</v>
      </c>
      <c r="C122" s="362"/>
      <c r="D122" s="362"/>
      <c r="E122" s="362"/>
      <c r="F122" s="362"/>
      <c r="G122" s="362"/>
      <c r="H122" s="42"/>
      <c r="I122" s="43">
        <f>(I120-I118)</f>
        <v>595.13988505747147</v>
      </c>
    </row>
    <row r="123" spans="1:9" ht="28.5" customHeight="1" thickBot="1" x14ac:dyDescent="0.3">
      <c r="A123" s="353" t="s">
        <v>136</v>
      </c>
      <c r="B123" s="354"/>
      <c r="C123" s="354"/>
      <c r="D123" s="354"/>
      <c r="E123" s="354"/>
      <c r="F123" s="354"/>
      <c r="G123" s="354"/>
      <c r="H123" s="354"/>
      <c r="I123" s="355"/>
    </row>
    <row r="124" spans="1:9" ht="16.5" thickBot="1" x14ac:dyDescent="0.3">
      <c r="A124" s="344" t="s">
        <v>109</v>
      </c>
      <c r="B124" s="345"/>
      <c r="C124" s="345"/>
      <c r="D124" s="345"/>
      <c r="E124" s="345"/>
      <c r="F124" s="345"/>
      <c r="G124" s="345"/>
      <c r="H124" s="345"/>
      <c r="I124" s="346"/>
    </row>
    <row r="125" spans="1:9" x14ac:dyDescent="0.25">
      <c r="A125" s="356" t="s">
        <v>110</v>
      </c>
      <c r="B125" s="336"/>
      <c r="C125" s="336"/>
      <c r="D125" s="336"/>
      <c r="E125" s="336"/>
      <c r="F125" s="336"/>
      <c r="G125" s="336"/>
      <c r="H125" s="337"/>
      <c r="I125" s="15" t="s">
        <v>56</v>
      </c>
    </row>
    <row r="126" spans="1:9" x14ac:dyDescent="0.25">
      <c r="A126" s="7" t="s">
        <v>2</v>
      </c>
      <c r="B126" s="347" t="str">
        <f>A23</f>
        <v>MÓDULO 1 - COMPOSIÇÃO DA REMUNERAÇÃO</v>
      </c>
      <c r="C126" s="348"/>
      <c r="D126" s="348"/>
      <c r="E126" s="348"/>
      <c r="F126" s="348"/>
      <c r="G126" s="348"/>
      <c r="H126" s="349"/>
      <c r="I126" s="17">
        <f>I31</f>
        <v>2605.46</v>
      </c>
    </row>
    <row r="127" spans="1:9" x14ac:dyDescent="0.25">
      <c r="A127" s="7" t="s">
        <v>3</v>
      </c>
      <c r="B127" s="347" t="str">
        <f>A33</f>
        <v>MÓDULO 2 – ENCARGOS E BENEFÍCIOS ANUAIS, MENSAIS E DIÁRIOS</v>
      </c>
      <c r="C127" s="348"/>
      <c r="D127" s="348"/>
      <c r="E127" s="348"/>
      <c r="F127" s="348"/>
      <c r="G127" s="348"/>
      <c r="H127" s="349"/>
      <c r="I127" s="17">
        <f>I61</f>
        <v>2199.23</v>
      </c>
    </row>
    <row r="128" spans="1:9" x14ac:dyDescent="0.25">
      <c r="A128" s="7" t="s">
        <v>5</v>
      </c>
      <c r="B128" s="347" t="str">
        <f>A63</f>
        <v>MÓDULO 3 – PROVISÃO PARA RESCISÃO</v>
      </c>
      <c r="C128" s="348"/>
      <c r="D128" s="348"/>
      <c r="E128" s="348"/>
      <c r="F128" s="348"/>
      <c r="G128" s="348"/>
      <c r="H128" s="349"/>
      <c r="I128" s="17">
        <f>I70</f>
        <v>185.25</v>
      </c>
    </row>
    <row r="129" spans="1:12" ht="15.75" customHeight="1" x14ac:dyDescent="0.25">
      <c r="A129" s="44" t="s">
        <v>6</v>
      </c>
      <c r="B129" s="347" t="str">
        <f>A72</f>
        <v>MÓDULO 4 – CUSTO DE REPOSIÇÃO DO PROFISSIONAL AUSENTE</v>
      </c>
      <c r="C129" s="348"/>
      <c r="D129" s="348"/>
      <c r="E129" s="348"/>
      <c r="F129" s="348"/>
      <c r="G129" s="348"/>
      <c r="H129" s="349"/>
      <c r="I129" s="17">
        <f>I93</f>
        <v>475.76</v>
      </c>
    </row>
    <row r="130" spans="1:12" ht="15.75" customHeight="1" x14ac:dyDescent="0.25">
      <c r="A130" s="44" t="s">
        <v>7</v>
      </c>
      <c r="B130" s="347" t="str">
        <f>A95</f>
        <v>MÓDULO 5 – INSUMOS DIVERSOS</v>
      </c>
      <c r="C130" s="348"/>
      <c r="D130" s="348"/>
      <c r="E130" s="348"/>
      <c r="F130" s="348"/>
      <c r="G130" s="348"/>
      <c r="H130" s="349"/>
      <c r="I130" s="17">
        <f>I100</f>
        <v>128.51</v>
      </c>
    </row>
    <row r="131" spans="1:12" x14ac:dyDescent="0.25">
      <c r="A131" s="16"/>
      <c r="B131" s="363" t="s">
        <v>111</v>
      </c>
      <c r="C131" s="364"/>
      <c r="D131" s="364"/>
      <c r="E131" s="364"/>
      <c r="F131" s="364"/>
      <c r="G131" s="364"/>
      <c r="H131" s="365"/>
      <c r="I131" s="45">
        <f>ROUND(SUM(I126:I130),2)</f>
        <v>5594.21</v>
      </c>
    </row>
    <row r="132" spans="1:12" ht="15.75" customHeight="1" x14ac:dyDescent="0.25">
      <c r="A132" s="44" t="s">
        <v>8</v>
      </c>
      <c r="B132" s="347" t="str">
        <f>A102</f>
        <v>MÓDULO 6 – CUSTOS INDIRETOS, TRIBUTOS E LUCRO</v>
      </c>
      <c r="C132" s="348"/>
      <c r="D132" s="348"/>
      <c r="E132" s="348"/>
      <c r="F132" s="348"/>
      <c r="G132" s="348"/>
      <c r="H132" s="349"/>
      <c r="I132" s="17">
        <f>I113</f>
        <v>1286.02</v>
      </c>
    </row>
    <row r="133" spans="1:12" ht="16.5" thickBot="1" x14ac:dyDescent="0.3">
      <c r="A133" s="350" t="s">
        <v>112</v>
      </c>
      <c r="B133" s="351"/>
      <c r="C133" s="351"/>
      <c r="D133" s="351"/>
      <c r="E133" s="351"/>
      <c r="F133" s="351"/>
      <c r="G133" s="351"/>
      <c r="H133" s="352"/>
      <c r="I133" s="46">
        <f>ROUND(SUM(I131:I132),2)</f>
        <v>6880.23</v>
      </c>
      <c r="K133" s="49"/>
      <c r="L133" s="26"/>
    </row>
    <row r="134" spans="1:12" ht="12.75" customHeight="1" x14ac:dyDescent="0.25">
      <c r="A134" s="417"/>
      <c r="B134" s="417"/>
      <c r="C134" s="417"/>
      <c r="D134" s="417"/>
      <c r="E134" s="417"/>
      <c r="F134" s="417"/>
      <c r="G134" s="417"/>
      <c r="H134" s="417"/>
      <c r="I134" s="417"/>
    </row>
  </sheetData>
  <mergeCells count="133">
    <mergeCell ref="B130:H130"/>
    <mergeCell ref="B131:H131"/>
    <mergeCell ref="B132:H132"/>
    <mergeCell ref="A133:H133"/>
    <mergeCell ref="A134:I134"/>
    <mergeCell ref="B7:H7"/>
    <mergeCell ref="A8:I8"/>
    <mergeCell ref="A9:I9"/>
    <mergeCell ref="A10:F10"/>
    <mergeCell ref="G10:H10"/>
    <mergeCell ref="A11:F11"/>
    <mergeCell ref="G11:H11"/>
    <mergeCell ref="B21:H21"/>
    <mergeCell ref="A22:I22"/>
    <mergeCell ref="A23:I23"/>
    <mergeCell ref="B30:G30"/>
    <mergeCell ref="A31:H31"/>
    <mergeCell ref="A32:I32"/>
    <mergeCell ref="A33:I33"/>
    <mergeCell ref="A34:G34"/>
    <mergeCell ref="B35:G35"/>
    <mergeCell ref="B24:G24"/>
    <mergeCell ref="B25:G25"/>
    <mergeCell ref="B26:G26"/>
    <mergeCell ref="A1:I1"/>
    <mergeCell ref="A2:I2"/>
    <mergeCell ref="A3:I3"/>
    <mergeCell ref="B4:H4"/>
    <mergeCell ref="B5:H5"/>
    <mergeCell ref="B6:H6"/>
    <mergeCell ref="B18:H18"/>
    <mergeCell ref="B19:H19"/>
    <mergeCell ref="B20:H20"/>
    <mergeCell ref="A12:I12"/>
    <mergeCell ref="A13:I13"/>
    <mergeCell ref="A14:I14"/>
    <mergeCell ref="A15:I15"/>
    <mergeCell ref="A16:I16"/>
    <mergeCell ref="B17:H17"/>
    <mergeCell ref="B27:G27"/>
    <mergeCell ref="B28:G28"/>
    <mergeCell ref="B29:G29"/>
    <mergeCell ref="B42:G42"/>
    <mergeCell ref="B43:G43"/>
    <mergeCell ref="B44:G44"/>
    <mergeCell ref="B45:G45"/>
    <mergeCell ref="B46:G46"/>
    <mergeCell ref="B47:G47"/>
    <mergeCell ref="B36:G36"/>
    <mergeCell ref="A37:G37"/>
    <mergeCell ref="A38:I38"/>
    <mergeCell ref="A39:G39"/>
    <mergeCell ref="B40:G40"/>
    <mergeCell ref="B41:G41"/>
    <mergeCell ref="A54:H54"/>
    <mergeCell ref="A55:I55"/>
    <mergeCell ref="A56:I56"/>
    <mergeCell ref="A57:H57"/>
    <mergeCell ref="A48:G48"/>
    <mergeCell ref="A49:I49"/>
    <mergeCell ref="A50:G50"/>
    <mergeCell ref="B51:G51"/>
    <mergeCell ref="B52:G52"/>
    <mergeCell ref="B53:G53"/>
    <mergeCell ref="B64:G64"/>
    <mergeCell ref="B65:G65"/>
    <mergeCell ref="B66:G66"/>
    <mergeCell ref="B67:G67"/>
    <mergeCell ref="B68:G68"/>
    <mergeCell ref="B69:G69"/>
    <mergeCell ref="B58:H58"/>
    <mergeCell ref="B59:H59"/>
    <mergeCell ref="B60:H60"/>
    <mergeCell ref="A61:H61"/>
    <mergeCell ref="A62:I62"/>
    <mergeCell ref="A63:I63"/>
    <mergeCell ref="B77:G77"/>
    <mergeCell ref="B78:G78"/>
    <mergeCell ref="B79:G79"/>
    <mergeCell ref="B80:G80"/>
    <mergeCell ref="A72:I72"/>
    <mergeCell ref="A73:I73"/>
    <mergeCell ref="A70:G70"/>
    <mergeCell ref="A71:I71"/>
    <mergeCell ref="A74:I74"/>
    <mergeCell ref="G75:H75"/>
    <mergeCell ref="A76:G76"/>
    <mergeCell ref="B81:G81"/>
    <mergeCell ref="A83:G83"/>
    <mergeCell ref="A85:G85"/>
    <mergeCell ref="B82:G82"/>
    <mergeCell ref="A84:I84"/>
    <mergeCell ref="B86:G86"/>
    <mergeCell ref="A87:G87"/>
    <mergeCell ref="A88:I88"/>
    <mergeCell ref="A89:I89"/>
    <mergeCell ref="A90:G90"/>
    <mergeCell ref="B91:G91"/>
    <mergeCell ref="B92:G92"/>
    <mergeCell ref="A93:G93"/>
    <mergeCell ref="B103:G103"/>
    <mergeCell ref="B96:G96"/>
    <mergeCell ref="B97:G97"/>
    <mergeCell ref="B98:G98"/>
    <mergeCell ref="A94:I94"/>
    <mergeCell ref="A95:I95"/>
    <mergeCell ref="B99:G99"/>
    <mergeCell ref="A100:G100"/>
    <mergeCell ref="A101:I101"/>
    <mergeCell ref="A102:I102"/>
    <mergeCell ref="A104:I104"/>
    <mergeCell ref="B111:G111"/>
    <mergeCell ref="B115:G115"/>
    <mergeCell ref="B105:G105"/>
    <mergeCell ref="B107:G107"/>
    <mergeCell ref="B110:G110"/>
    <mergeCell ref="A106:I106"/>
    <mergeCell ref="A108:I108"/>
    <mergeCell ref="B109:G109"/>
    <mergeCell ref="B112:G112"/>
    <mergeCell ref="A113:G113"/>
    <mergeCell ref="A114:I114"/>
    <mergeCell ref="B128:H128"/>
    <mergeCell ref="B129:H129"/>
    <mergeCell ref="B116:G116"/>
    <mergeCell ref="B118:G118"/>
    <mergeCell ref="B126:H126"/>
    <mergeCell ref="B127:H127"/>
    <mergeCell ref="B120:G120"/>
    <mergeCell ref="B122:G122"/>
    <mergeCell ref="A123:I123"/>
    <mergeCell ref="A124:I124"/>
    <mergeCell ref="A125:H12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fitToHeight="0" orientation="portrait" r:id="rId1"/>
  <rowBreaks count="1" manualBreakCount="1">
    <brk id="6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14675-30BD-40F1-91C6-372D85E0293C}">
  <dimension ref="A1:F12"/>
  <sheetViews>
    <sheetView view="pageBreakPreview" zoomScale="110" zoomScaleNormal="100" zoomScaleSheetLayoutView="110" workbookViewId="0">
      <selection activeCell="D4" sqref="D4"/>
    </sheetView>
  </sheetViews>
  <sheetFormatPr defaultRowHeight="12.75" x14ac:dyDescent="0.25"/>
  <cols>
    <col min="1" max="1" width="6.7109375" style="50" customWidth="1"/>
    <col min="2" max="2" width="34" style="50" customWidth="1"/>
    <col min="3" max="3" width="9.28515625" style="50" customWidth="1"/>
    <col min="4" max="4" width="11" style="50" customWidth="1"/>
    <col min="5" max="5" width="12.85546875" style="50" customWidth="1"/>
    <col min="6" max="6" width="14.42578125" style="50" customWidth="1"/>
    <col min="7" max="7" width="9.42578125" style="50" bestFit="1" customWidth="1"/>
    <col min="8" max="252" width="9.140625" style="50"/>
    <col min="253" max="253" width="30.28515625" style="50" customWidth="1"/>
    <col min="254" max="254" width="12.85546875" style="50" customWidth="1"/>
    <col min="255" max="256" width="14.42578125" style="50" customWidth="1"/>
    <col min="257" max="257" width="16.42578125" style="50" customWidth="1"/>
    <col min="258" max="258" width="17" style="50" customWidth="1"/>
    <col min="259" max="260" width="9.140625" style="50"/>
    <col min="261" max="261" width="11.28515625" style="50" bestFit="1" customWidth="1"/>
    <col min="262" max="262" width="9.140625" style="50"/>
    <col min="263" max="263" width="9.42578125" style="50" bestFit="1" customWidth="1"/>
    <col min="264" max="508" width="9.140625" style="50"/>
    <col min="509" max="509" width="30.28515625" style="50" customWidth="1"/>
    <col min="510" max="510" width="12.85546875" style="50" customWidth="1"/>
    <col min="511" max="512" width="14.42578125" style="50" customWidth="1"/>
    <col min="513" max="513" width="16.42578125" style="50" customWidth="1"/>
    <col min="514" max="514" width="17" style="50" customWidth="1"/>
    <col min="515" max="516" width="9.140625" style="50"/>
    <col min="517" max="517" width="11.28515625" style="50" bestFit="1" customWidth="1"/>
    <col min="518" max="518" width="9.140625" style="50"/>
    <col min="519" max="519" width="9.42578125" style="50" bestFit="1" customWidth="1"/>
    <col min="520" max="764" width="9.140625" style="50"/>
    <col min="765" max="765" width="30.28515625" style="50" customWidth="1"/>
    <col min="766" max="766" width="12.85546875" style="50" customWidth="1"/>
    <col min="767" max="768" width="14.42578125" style="50" customWidth="1"/>
    <col min="769" max="769" width="16.42578125" style="50" customWidth="1"/>
    <col min="770" max="770" width="17" style="50" customWidth="1"/>
    <col min="771" max="772" width="9.140625" style="50"/>
    <col min="773" max="773" width="11.28515625" style="50" bestFit="1" customWidth="1"/>
    <col min="774" max="774" width="9.140625" style="50"/>
    <col min="775" max="775" width="9.42578125" style="50" bestFit="1" customWidth="1"/>
    <col min="776" max="1020" width="9.140625" style="50"/>
    <col min="1021" max="1021" width="30.28515625" style="50" customWidth="1"/>
    <col min="1022" max="1022" width="12.85546875" style="50" customWidth="1"/>
    <col min="1023" max="1024" width="14.42578125" style="50" customWidth="1"/>
    <col min="1025" max="1025" width="16.42578125" style="50" customWidth="1"/>
    <col min="1026" max="1026" width="17" style="50" customWidth="1"/>
    <col min="1027" max="1028" width="9.140625" style="50"/>
    <col min="1029" max="1029" width="11.28515625" style="50" bestFit="1" customWidth="1"/>
    <col min="1030" max="1030" width="9.140625" style="50"/>
    <col min="1031" max="1031" width="9.42578125" style="50" bestFit="1" customWidth="1"/>
    <col min="1032" max="1276" width="9.140625" style="50"/>
    <col min="1277" max="1277" width="30.28515625" style="50" customWidth="1"/>
    <col min="1278" max="1278" width="12.85546875" style="50" customWidth="1"/>
    <col min="1279" max="1280" width="14.42578125" style="50" customWidth="1"/>
    <col min="1281" max="1281" width="16.42578125" style="50" customWidth="1"/>
    <col min="1282" max="1282" width="17" style="50" customWidth="1"/>
    <col min="1283" max="1284" width="9.140625" style="50"/>
    <col min="1285" max="1285" width="11.28515625" style="50" bestFit="1" customWidth="1"/>
    <col min="1286" max="1286" width="9.140625" style="50"/>
    <col min="1287" max="1287" width="9.42578125" style="50" bestFit="1" customWidth="1"/>
    <col min="1288" max="1532" width="9.140625" style="50"/>
    <col min="1533" max="1533" width="30.28515625" style="50" customWidth="1"/>
    <col min="1534" max="1534" width="12.85546875" style="50" customWidth="1"/>
    <col min="1535" max="1536" width="14.42578125" style="50" customWidth="1"/>
    <col min="1537" max="1537" width="16.42578125" style="50" customWidth="1"/>
    <col min="1538" max="1538" width="17" style="50" customWidth="1"/>
    <col min="1539" max="1540" width="9.140625" style="50"/>
    <col min="1541" max="1541" width="11.28515625" style="50" bestFit="1" customWidth="1"/>
    <col min="1542" max="1542" width="9.140625" style="50"/>
    <col min="1543" max="1543" width="9.42578125" style="50" bestFit="1" customWidth="1"/>
    <col min="1544" max="1788" width="9.140625" style="50"/>
    <col min="1789" max="1789" width="30.28515625" style="50" customWidth="1"/>
    <col min="1790" max="1790" width="12.85546875" style="50" customWidth="1"/>
    <col min="1791" max="1792" width="14.42578125" style="50" customWidth="1"/>
    <col min="1793" max="1793" width="16.42578125" style="50" customWidth="1"/>
    <col min="1794" max="1794" width="17" style="50" customWidth="1"/>
    <col min="1795" max="1796" width="9.140625" style="50"/>
    <col min="1797" max="1797" width="11.28515625" style="50" bestFit="1" customWidth="1"/>
    <col min="1798" max="1798" width="9.140625" style="50"/>
    <col min="1799" max="1799" width="9.42578125" style="50" bestFit="1" customWidth="1"/>
    <col min="1800" max="2044" width="9.140625" style="50"/>
    <col min="2045" max="2045" width="30.28515625" style="50" customWidth="1"/>
    <col min="2046" max="2046" width="12.85546875" style="50" customWidth="1"/>
    <col min="2047" max="2048" width="14.42578125" style="50" customWidth="1"/>
    <col min="2049" max="2049" width="16.42578125" style="50" customWidth="1"/>
    <col min="2050" max="2050" width="17" style="50" customWidth="1"/>
    <col min="2051" max="2052" width="9.140625" style="50"/>
    <col min="2053" max="2053" width="11.28515625" style="50" bestFit="1" customWidth="1"/>
    <col min="2054" max="2054" width="9.140625" style="50"/>
    <col min="2055" max="2055" width="9.42578125" style="50" bestFit="1" customWidth="1"/>
    <col min="2056" max="2300" width="9.140625" style="50"/>
    <col min="2301" max="2301" width="30.28515625" style="50" customWidth="1"/>
    <col min="2302" max="2302" width="12.85546875" style="50" customWidth="1"/>
    <col min="2303" max="2304" width="14.42578125" style="50" customWidth="1"/>
    <col min="2305" max="2305" width="16.42578125" style="50" customWidth="1"/>
    <col min="2306" max="2306" width="17" style="50" customWidth="1"/>
    <col min="2307" max="2308" width="9.140625" style="50"/>
    <col min="2309" max="2309" width="11.28515625" style="50" bestFit="1" customWidth="1"/>
    <col min="2310" max="2310" width="9.140625" style="50"/>
    <col min="2311" max="2311" width="9.42578125" style="50" bestFit="1" customWidth="1"/>
    <col min="2312" max="2556" width="9.140625" style="50"/>
    <col min="2557" max="2557" width="30.28515625" style="50" customWidth="1"/>
    <col min="2558" max="2558" width="12.85546875" style="50" customWidth="1"/>
    <col min="2559" max="2560" width="14.42578125" style="50" customWidth="1"/>
    <col min="2561" max="2561" width="16.42578125" style="50" customWidth="1"/>
    <col min="2562" max="2562" width="17" style="50" customWidth="1"/>
    <col min="2563" max="2564" width="9.140625" style="50"/>
    <col min="2565" max="2565" width="11.28515625" style="50" bestFit="1" customWidth="1"/>
    <col min="2566" max="2566" width="9.140625" style="50"/>
    <col min="2567" max="2567" width="9.42578125" style="50" bestFit="1" customWidth="1"/>
    <col min="2568" max="2812" width="9.140625" style="50"/>
    <col min="2813" max="2813" width="30.28515625" style="50" customWidth="1"/>
    <col min="2814" max="2814" width="12.85546875" style="50" customWidth="1"/>
    <col min="2815" max="2816" width="14.42578125" style="50" customWidth="1"/>
    <col min="2817" max="2817" width="16.42578125" style="50" customWidth="1"/>
    <col min="2818" max="2818" width="17" style="50" customWidth="1"/>
    <col min="2819" max="2820" width="9.140625" style="50"/>
    <col min="2821" max="2821" width="11.28515625" style="50" bestFit="1" customWidth="1"/>
    <col min="2822" max="2822" width="9.140625" style="50"/>
    <col min="2823" max="2823" width="9.42578125" style="50" bestFit="1" customWidth="1"/>
    <col min="2824" max="3068" width="9.140625" style="50"/>
    <col min="3069" max="3069" width="30.28515625" style="50" customWidth="1"/>
    <col min="3070" max="3070" width="12.85546875" style="50" customWidth="1"/>
    <col min="3071" max="3072" width="14.42578125" style="50" customWidth="1"/>
    <col min="3073" max="3073" width="16.42578125" style="50" customWidth="1"/>
    <col min="3074" max="3074" width="17" style="50" customWidth="1"/>
    <col min="3075" max="3076" width="9.140625" style="50"/>
    <col min="3077" max="3077" width="11.28515625" style="50" bestFit="1" customWidth="1"/>
    <col min="3078" max="3078" width="9.140625" style="50"/>
    <col min="3079" max="3079" width="9.42578125" style="50" bestFit="1" customWidth="1"/>
    <col min="3080" max="3324" width="9.140625" style="50"/>
    <col min="3325" max="3325" width="30.28515625" style="50" customWidth="1"/>
    <col min="3326" max="3326" width="12.85546875" style="50" customWidth="1"/>
    <col min="3327" max="3328" width="14.42578125" style="50" customWidth="1"/>
    <col min="3329" max="3329" width="16.42578125" style="50" customWidth="1"/>
    <col min="3330" max="3330" width="17" style="50" customWidth="1"/>
    <col min="3331" max="3332" width="9.140625" style="50"/>
    <col min="3333" max="3333" width="11.28515625" style="50" bestFit="1" customWidth="1"/>
    <col min="3334" max="3334" width="9.140625" style="50"/>
    <col min="3335" max="3335" width="9.42578125" style="50" bestFit="1" customWidth="1"/>
    <col min="3336" max="3580" width="9.140625" style="50"/>
    <col min="3581" max="3581" width="30.28515625" style="50" customWidth="1"/>
    <col min="3582" max="3582" width="12.85546875" style="50" customWidth="1"/>
    <col min="3583" max="3584" width="14.42578125" style="50" customWidth="1"/>
    <col min="3585" max="3585" width="16.42578125" style="50" customWidth="1"/>
    <col min="3586" max="3586" width="17" style="50" customWidth="1"/>
    <col min="3587" max="3588" width="9.140625" style="50"/>
    <col min="3589" max="3589" width="11.28515625" style="50" bestFit="1" customWidth="1"/>
    <col min="3590" max="3590" width="9.140625" style="50"/>
    <col min="3591" max="3591" width="9.42578125" style="50" bestFit="1" customWidth="1"/>
    <col min="3592" max="3836" width="9.140625" style="50"/>
    <col min="3837" max="3837" width="30.28515625" style="50" customWidth="1"/>
    <col min="3838" max="3838" width="12.85546875" style="50" customWidth="1"/>
    <col min="3839" max="3840" width="14.42578125" style="50" customWidth="1"/>
    <col min="3841" max="3841" width="16.42578125" style="50" customWidth="1"/>
    <col min="3842" max="3842" width="17" style="50" customWidth="1"/>
    <col min="3843" max="3844" width="9.140625" style="50"/>
    <col min="3845" max="3845" width="11.28515625" style="50" bestFit="1" customWidth="1"/>
    <col min="3846" max="3846" width="9.140625" style="50"/>
    <col min="3847" max="3847" width="9.42578125" style="50" bestFit="1" customWidth="1"/>
    <col min="3848" max="4092" width="9.140625" style="50"/>
    <col min="4093" max="4093" width="30.28515625" style="50" customWidth="1"/>
    <col min="4094" max="4094" width="12.85546875" style="50" customWidth="1"/>
    <col min="4095" max="4096" width="14.42578125" style="50" customWidth="1"/>
    <col min="4097" max="4097" width="16.42578125" style="50" customWidth="1"/>
    <col min="4098" max="4098" width="17" style="50" customWidth="1"/>
    <col min="4099" max="4100" width="9.140625" style="50"/>
    <col min="4101" max="4101" width="11.28515625" style="50" bestFit="1" customWidth="1"/>
    <col min="4102" max="4102" width="9.140625" style="50"/>
    <col min="4103" max="4103" width="9.42578125" style="50" bestFit="1" customWidth="1"/>
    <col min="4104" max="4348" width="9.140625" style="50"/>
    <col min="4349" max="4349" width="30.28515625" style="50" customWidth="1"/>
    <col min="4350" max="4350" width="12.85546875" style="50" customWidth="1"/>
    <col min="4351" max="4352" width="14.42578125" style="50" customWidth="1"/>
    <col min="4353" max="4353" width="16.42578125" style="50" customWidth="1"/>
    <col min="4354" max="4354" width="17" style="50" customWidth="1"/>
    <col min="4355" max="4356" width="9.140625" style="50"/>
    <col min="4357" max="4357" width="11.28515625" style="50" bestFit="1" customWidth="1"/>
    <col min="4358" max="4358" width="9.140625" style="50"/>
    <col min="4359" max="4359" width="9.42578125" style="50" bestFit="1" customWidth="1"/>
    <col min="4360" max="4604" width="9.140625" style="50"/>
    <col min="4605" max="4605" width="30.28515625" style="50" customWidth="1"/>
    <col min="4606" max="4606" width="12.85546875" style="50" customWidth="1"/>
    <col min="4607" max="4608" width="14.42578125" style="50" customWidth="1"/>
    <col min="4609" max="4609" width="16.42578125" style="50" customWidth="1"/>
    <col min="4610" max="4610" width="17" style="50" customWidth="1"/>
    <col min="4611" max="4612" width="9.140625" style="50"/>
    <col min="4613" max="4613" width="11.28515625" style="50" bestFit="1" customWidth="1"/>
    <col min="4614" max="4614" width="9.140625" style="50"/>
    <col min="4615" max="4615" width="9.42578125" style="50" bestFit="1" customWidth="1"/>
    <col min="4616" max="4860" width="9.140625" style="50"/>
    <col min="4861" max="4861" width="30.28515625" style="50" customWidth="1"/>
    <col min="4862" max="4862" width="12.85546875" style="50" customWidth="1"/>
    <col min="4863" max="4864" width="14.42578125" style="50" customWidth="1"/>
    <col min="4865" max="4865" width="16.42578125" style="50" customWidth="1"/>
    <col min="4866" max="4866" width="17" style="50" customWidth="1"/>
    <col min="4867" max="4868" width="9.140625" style="50"/>
    <col min="4869" max="4869" width="11.28515625" style="50" bestFit="1" customWidth="1"/>
    <col min="4870" max="4870" width="9.140625" style="50"/>
    <col min="4871" max="4871" width="9.42578125" style="50" bestFit="1" customWidth="1"/>
    <col min="4872" max="5116" width="9.140625" style="50"/>
    <col min="5117" max="5117" width="30.28515625" style="50" customWidth="1"/>
    <col min="5118" max="5118" width="12.85546875" style="50" customWidth="1"/>
    <col min="5119" max="5120" width="14.42578125" style="50" customWidth="1"/>
    <col min="5121" max="5121" width="16.42578125" style="50" customWidth="1"/>
    <col min="5122" max="5122" width="17" style="50" customWidth="1"/>
    <col min="5123" max="5124" width="9.140625" style="50"/>
    <col min="5125" max="5125" width="11.28515625" style="50" bestFit="1" customWidth="1"/>
    <col min="5126" max="5126" width="9.140625" style="50"/>
    <col min="5127" max="5127" width="9.42578125" style="50" bestFit="1" customWidth="1"/>
    <col min="5128" max="5372" width="9.140625" style="50"/>
    <col min="5373" max="5373" width="30.28515625" style="50" customWidth="1"/>
    <col min="5374" max="5374" width="12.85546875" style="50" customWidth="1"/>
    <col min="5375" max="5376" width="14.42578125" style="50" customWidth="1"/>
    <col min="5377" max="5377" width="16.42578125" style="50" customWidth="1"/>
    <col min="5378" max="5378" width="17" style="50" customWidth="1"/>
    <col min="5379" max="5380" width="9.140625" style="50"/>
    <col min="5381" max="5381" width="11.28515625" style="50" bestFit="1" customWidth="1"/>
    <col min="5382" max="5382" width="9.140625" style="50"/>
    <col min="5383" max="5383" width="9.42578125" style="50" bestFit="1" customWidth="1"/>
    <col min="5384" max="5628" width="9.140625" style="50"/>
    <col min="5629" max="5629" width="30.28515625" style="50" customWidth="1"/>
    <col min="5630" max="5630" width="12.85546875" style="50" customWidth="1"/>
    <col min="5631" max="5632" width="14.42578125" style="50" customWidth="1"/>
    <col min="5633" max="5633" width="16.42578125" style="50" customWidth="1"/>
    <col min="5634" max="5634" width="17" style="50" customWidth="1"/>
    <col min="5635" max="5636" width="9.140625" style="50"/>
    <col min="5637" max="5637" width="11.28515625" style="50" bestFit="1" customWidth="1"/>
    <col min="5638" max="5638" width="9.140625" style="50"/>
    <col min="5639" max="5639" width="9.42578125" style="50" bestFit="1" customWidth="1"/>
    <col min="5640" max="5884" width="9.140625" style="50"/>
    <col min="5885" max="5885" width="30.28515625" style="50" customWidth="1"/>
    <col min="5886" max="5886" width="12.85546875" style="50" customWidth="1"/>
    <col min="5887" max="5888" width="14.42578125" style="50" customWidth="1"/>
    <col min="5889" max="5889" width="16.42578125" style="50" customWidth="1"/>
    <col min="5890" max="5890" width="17" style="50" customWidth="1"/>
    <col min="5891" max="5892" width="9.140625" style="50"/>
    <col min="5893" max="5893" width="11.28515625" style="50" bestFit="1" customWidth="1"/>
    <col min="5894" max="5894" width="9.140625" style="50"/>
    <col min="5895" max="5895" width="9.42578125" style="50" bestFit="1" customWidth="1"/>
    <col min="5896" max="6140" width="9.140625" style="50"/>
    <col min="6141" max="6141" width="30.28515625" style="50" customWidth="1"/>
    <col min="6142" max="6142" width="12.85546875" style="50" customWidth="1"/>
    <col min="6143" max="6144" width="14.42578125" style="50" customWidth="1"/>
    <col min="6145" max="6145" width="16.42578125" style="50" customWidth="1"/>
    <col min="6146" max="6146" width="17" style="50" customWidth="1"/>
    <col min="6147" max="6148" width="9.140625" style="50"/>
    <col min="6149" max="6149" width="11.28515625" style="50" bestFit="1" customWidth="1"/>
    <col min="6150" max="6150" width="9.140625" style="50"/>
    <col min="6151" max="6151" width="9.42578125" style="50" bestFit="1" customWidth="1"/>
    <col min="6152" max="6396" width="9.140625" style="50"/>
    <col min="6397" max="6397" width="30.28515625" style="50" customWidth="1"/>
    <col min="6398" max="6398" width="12.85546875" style="50" customWidth="1"/>
    <col min="6399" max="6400" width="14.42578125" style="50" customWidth="1"/>
    <col min="6401" max="6401" width="16.42578125" style="50" customWidth="1"/>
    <col min="6402" max="6402" width="17" style="50" customWidth="1"/>
    <col min="6403" max="6404" width="9.140625" style="50"/>
    <col min="6405" max="6405" width="11.28515625" style="50" bestFit="1" customWidth="1"/>
    <col min="6406" max="6406" width="9.140625" style="50"/>
    <col min="6407" max="6407" width="9.42578125" style="50" bestFit="1" customWidth="1"/>
    <col min="6408" max="6652" width="9.140625" style="50"/>
    <col min="6653" max="6653" width="30.28515625" style="50" customWidth="1"/>
    <col min="6654" max="6654" width="12.85546875" style="50" customWidth="1"/>
    <col min="6655" max="6656" width="14.42578125" style="50" customWidth="1"/>
    <col min="6657" max="6657" width="16.42578125" style="50" customWidth="1"/>
    <col min="6658" max="6658" width="17" style="50" customWidth="1"/>
    <col min="6659" max="6660" width="9.140625" style="50"/>
    <col min="6661" max="6661" width="11.28515625" style="50" bestFit="1" customWidth="1"/>
    <col min="6662" max="6662" width="9.140625" style="50"/>
    <col min="6663" max="6663" width="9.42578125" style="50" bestFit="1" customWidth="1"/>
    <col min="6664" max="6908" width="9.140625" style="50"/>
    <col min="6909" max="6909" width="30.28515625" style="50" customWidth="1"/>
    <col min="6910" max="6910" width="12.85546875" style="50" customWidth="1"/>
    <col min="6911" max="6912" width="14.42578125" style="50" customWidth="1"/>
    <col min="6913" max="6913" width="16.42578125" style="50" customWidth="1"/>
    <col min="6914" max="6914" width="17" style="50" customWidth="1"/>
    <col min="6915" max="6916" width="9.140625" style="50"/>
    <col min="6917" max="6917" width="11.28515625" style="50" bestFit="1" customWidth="1"/>
    <col min="6918" max="6918" width="9.140625" style="50"/>
    <col min="6919" max="6919" width="9.42578125" style="50" bestFit="1" customWidth="1"/>
    <col min="6920" max="7164" width="9.140625" style="50"/>
    <col min="7165" max="7165" width="30.28515625" style="50" customWidth="1"/>
    <col min="7166" max="7166" width="12.85546875" style="50" customWidth="1"/>
    <col min="7167" max="7168" width="14.42578125" style="50" customWidth="1"/>
    <col min="7169" max="7169" width="16.42578125" style="50" customWidth="1"/>
    <col min="7170" max="7170" width="17" style="50" customWidth="1"/>
    <col min="7171" max="7172" width="9.140625" style="50"/>
    <col min="7173" max="7173" width="11.28515625" style="50" bestFit="1" customWidth="1"/>
    <col min="7174" max="7174" width="9.140625" style="50"/>
    <col min="7175" max="7175" width="9.42578125" style="50" bestFit="1" customWidth="1"/>
    <col min="7176" max="7420" width="9.140625" style="50"/>
    <col min="7421" max="7421" width="30.28515625" style="50" customWidth="1"/>
    <col min="7422" max="7422" width="12.85546875" style="50" customWidth="1"/>
    <col min="7423" max="7424" width="14.42578125" style="50" customWidth="1"/>
    <col min="7425" max="7425" width="16.42578125" style="50" customWidth="1"/>
    <col min="7426" max="7426" width="17" style="50" customWidth="1"/>
    <col min="7427" max="7428" width="9.140625" style="50"/>
    <col min="7429" max="7429" width="11.28515625" style="50" bestFit="1" customWidth="1"/>
    <col min="7430" max="7430" width="9.140625" style="50"/>
    <col min="7431" max="7431" width="9.42578125" style="50" bestFit="1" customWidth="1"/>
    <col min="7432" max="7676" width="9.140625" style="50"/>
    <col min="7677" max="7677" width="30.28515625" style="50" customWidth="1"/>
    <col min="7678" max="7678" width="12.85546875" style="50" customWidth="1"/>
    <col min="7679" max="7680" width="14.42578125" style="50" customWidth="1"/>
    <col min="7681" max="7681" width="16.42578125" style="50" customWidth="1"/>
    <col min="7682" max="7682" width="17" style="50" customWidth="1"/>
    <col min="7683" max="7684" width="9.140625" style="50"/>
    <col min="7685" max="7685" width="11.28515625" style="50" bestFit="1" customWidth="1"/>
    <col min="7686" max="7686" width="9.140625" style="50"/>
    <col min="7687" max="7687" width="9.42578125" style="50" bestFit="1" customWidth="1"/>
    <col min="7688" max="7932" width="9.140625" style="50"/>
    <col min="7933" max="7933" width="30.28515625" style="50" customWidth="1"/>
    <col min="7934" max="7934" width="12.85546875" style="50" customWidth="1"/>
    <col min="7935" max="7936" width="14.42578125" style="50" customWidth="1"/>
    <col min="7937" max="7937" width="16.42578125" style="50" customWidth="1"/>
    <col min="7938" max="7938" width="17" style="50" customWidth="1"/>
    <col min="7939" max="7940" width="9.140625" style="50"/>
    <col min="7941" max="7941" width="11.28515625" style="50" bestFit="1" customWidth="1"/>
    <col min="7942" max="7942" width="9.140625" style="50"/>
    <col min="7943" max="7943" width="9.42578125" style="50" bestFit="1" customWidth="1"/>
    <col min="7944" max="8188" width="9.140625" style="50"/>
    <col min="8189" max="8189" width="30.28515625" style="50" customWidth="1"/>
    <col min="8190" max="8190" width="12.85546875" style="50" customWidth="1"/>
    <col min="8191" max="8192" width="14.42578125" style="50" customWidth="1"/>
    <col min="8193" max="8193" width="16.42578125" style="50" customWidth="1"/>
    <col min="8194" max="8194" width="17" style="50" customWidth="1"/>
    <col min="8195" max="8196" width="9.140625" style="50"/>
    <col min="8197" max="8197" width="11.28515625" style="50" bestFit="1" customWidth="1"/>
    <col min="8198" max="8198" width="9.140625" style="50"/>
    <col min="8199" max="8199" width="9.42578125" style="50" bestFit="1" customWidth="1"/>
    <col min="8200" max="8444" width="9.140625" style="50"/>
    <col min="8445" max="8445" width="30.28515625" style="50" customWidth="1"/>
    <col min="8446" max="8446" width="12.85546875" style="50" customWidth="1"/>
    <col min="8447" max="8448" width="14.42578125" style="50" customWidth="1"/>
    <col min="8449" max="8449" width="16.42578125" style="50" customWidth="1"/>
    <col min="8450" max="8450" width="17" style="50" customWidth="1"/>
    <col min="8451" max="8452" width="9.140625" style="50"/>
    <col min="8453" max="8453" width="11.28515625" style="50" bestFit="1" customWidth="1"/>
    <col min="8454" max="8454" width="9.140625" style="50"/>
    <col min="8455" max="8455" width="9.42578125" style="50" bestFit="1" customWidth="1"/>
    <col min="8456" max="8700" width="9.140625" style="50"/>
    <col min="8701" max="8701" width="30.28515625" style="50" customWidth="1"/>
    <col min="8702" max="8702" width="12.85546875" style="50" customWidth="1"/>
    <col min="8703" max="8704" width="14.42578125" style="50" customWidth="1"/>
    <col min="8705" max="8705" width="16.42578125" style="50" customWidth="1"/>
    <col min="8706" max="8706" width="17" style="50" customWidth="1"/>
    <col min="8707" max="8708" width="9.140625" style="50"/>
    <col min="8709" max="8709" width="11.28515625" style="50" bestFit="1" customWidth="1"/>
    <col min="8710" max="8710" width="9.140625" style="50"/>
    <col min="8711" max="8711" width="9.42578125" style="50" bestFit="1" customWidth="1"/>
    <col min="8712" max="8956" width="9.140625" style="50"/>
    <col min="8957" max="8957" width="30.28515625" style="50" customWidth="1"/>
    <col min="8958" max="8958" width="12.85546875" style="50" customWidth="1"/>
    <col min="8959" max="8960" width="14.42578125" style="50" customWidth="1"/>
    <col min="8961" max="8961" width="16.42578125" style="50" customWidth="1"/>
    <col min="8962" max="8962" width="17" style="50" customWidth="1"/>
    <col min="8963" max="8964" width="9.140625" style="50"/>
    <col min="8965" max="8965" width="11.28515625" style="50" bestFit="1" customWidth="1"/>
    <col min="8966" max="8966" width="9.140625" style="50"/>
    <col min="8967" max="8967" width="9.42578125" style="50" bestFit="1" customWidth="1"/>
    <col min="8968" max="9212" width="9.140625" style="50"/>
    <col min="9213" max="9213" width="30.28515625" style="50" customWidth="1"/>
    <col min="9214" max="9214" width="12.85546875" style="50" customWidth="1"/>
    <col min="9215" max="9216" width="14.42578125" style="50" customWidth="1"/>
    <col min="9217" max="9217" width="16.42578125" style="50" customWidth="1"/>
    <col min="9218" max="9218" width="17" style="50" customWidth="1"/>
    <col min="9219" max="9220" width="9.140625" style="50"/>
    <col min="9221" max="9221" width="11.28515625" style="50" bestFit="1" customWidth="1"/>
    <col min="9222" max="9222" width="9.140625" style="50"/>
    <col min="9223" max="9223" width="9.42578125" style="50" bestFit="1" customWidth="1"/>
    <col min="9224" max="9468" width="9.140625" style="50"/>
    <col min="9469" max="9469" width="30.28515625" style="50" customWidth="1"/>
    <col min="9470" max="9470" width="12.85546875" style="50" customWidth="1"/>
    <col min="9471" max="9472" width="14.42578125" style="50" customWidth="1"/>
    <col min="9473" max="9473" width="16.42578125" style="50" customWidth="1"/>
    <col min="9474" max="9474" width="17" style="50" customWidth="1"/>
    <col min="9475" max="9476" width="9.140625" style="50"/>
    <col min="9477" max="9477" width="11.28515625" style="50" bestFit="1" customWidth="1"/>
    <col min="9478" max="9478" width="9.140625" style="50"/>
    <col min="9479" max="9479" width="9.42578125" style="50" bestFit="1" customWidth="1"/>
    <col min="9480" max="9724" width="9.140625" style="50"/>
    <col min="9725" max="9725" width="30.28515625" style="50" customWidth="1"/>
    <col min="9726" max="9726" width="12.85546875" style="50" customWidth="1"/>
    <col min="9727" max="9728" width="14.42578125" style="50" customWidth="1"/>
    <col min="9729" max="9729" width="16.42578125" style="50" customWidth="1"/>
    <col min="9730" max="9730" width="17" style="50" customWidth="1"/>
    <col min="9731" max="9732" width="9.140625" style="50"/>
    <col min="9733" max="9733" width="11.28515625" style="50" bestFit="1" customWidth="1"/>
    <col min="9734" max="9734" width="9.140625" style="50"/>
    <col min="9735" max="9735" width="9.42578125" style="50" bestFit="1" customWidth="1"/>
    <col min="9736" max="9980" width="9.140625" style="50"/>
    <col min="9981" max="9981" width="30.28515625" style="50" customWidth="1"/>
    <col min="9982" max="9982" width="12.85546875" style="50" customWidth="1"/>
    <col min="9983" max="9984" width="14.42578125" style="50" customWidth="1"/>
    <col min="9985" max="9985" width="16.42578125" style="50" customWidth="1"/>
    <col min="9986" max="9986" width="17" style="50" customWidth="1"/>
    <col min="9987" max="9988" width="9.140625" style="50"/>
    <col min="9989" max="9989" width="11.28515625" style="50" bestFit="1" customWidth="1"/>
    <col min="9990" max="9990" width="9.140625" style="50"/>
    <col min="9991" max="9991" width="9.42578125" style="50" bestFit="1" customWidth="1"/>
    <col min="9992" max="10236" width="9.140625" style="50"/>
    <col min="10237" max="10237" width="30.28515625" style="50" customWidth="1"/>
    <col min="10238" max="10238" width="12.85546875" style="50" customWidth="1"/>
    <col min="10239" max="10240" width="14.42578125" style="50" customWidth="1"/>
    <col min="10241" max="10241" width="16.42578125" style="50" customWidth="1"/>
    <col min="10242" max="10242" width="17" style="50" customWidth="1"/>
    <col min="10243" max="10244" width="9.140625" style="50"/>
    <col min="10245" max="10245" width="11.28515625" style="50" bestFit="1" customWidth="1"/>
    <col min="10246" max="10246" width="9.140625" style="50"/>
    <col min="10247" max="10247" width="9.42578125" style="50" bestFit="1" customWidth="1"/>
    <col min="10248" max="10492" width="9.140625" style="50"/>
    <col min="10493" max="10493" width="30.28515625" style="50" customWidth="1"/>
    <col min="10494" max="10494" width="12.85546875" style="50" customWidth="1"/>
    <col min="10495" max="10496" width="14.42578125" style="50" customWidth="1"/>
    <col min="10497" max="10497" width="16.42578125" style="50" customWidth="1"/>
    <col min="10498" max="10498" width="17" style="50" customWidth="1"/>
    <col min="10499" max="10500" width="9.140625" style="50"/>
    <col min="10501" max="10501" width="11.28515625" style="50" bestFit="1" customWidth="1"/>
    <col min="10502" max="10502" width="9.140625" style="50"/>
    <col min="10503" max="10503" width="9.42578125" style="50" bestFit="1" customWidth="1"/>
    <col min="10504" max="10748" width="9.140625" style="50"/>
    <col min="10749" max="10749" width="30.28515625" style="50" customWidth="1"/>
    <col min="10750" max="10750" width="12.85546875" style="50" customWidth="1"/>
    <col min="10751" max="10752" width="14.42578125" style="50" customWidth="1"/>
    <col min="10753" max="10753" width="16.42578125" style="50" customWidth="1"/>
    <col min="10754" max="10754" width="17" style="50" customWidth="1"/>
    <col min="10755" max="10756" width="9.140625" style="50"/>
    <col min="10757" max="10757" width="11.28515625" style="50" bestFit="1" customWidth="1"/>
    <col min="10758" max="10758" width="9.140625" style="50"/>
    <col min="10759" max="10759" width="9.42578125" style="50" bestFit="1" customWidth="1"/>
    <col min="10760" max="11004" width="9.140625" style="50"/>
    <col min="11005" max="11005" width="30.28515625" style="50" customWidth="1"/>
    <col min="11006" max="11006" width="12.85546875" style="50" customWidth="1"/>
    <col min="11007" max="11008" width="14.42578125" style="50" customWidth="1"/>
    <col min="11009" max="11009" width="16.42578125" style="50" customWidth="1"/>
    <col min="11010" max="11010" width="17" style="50" customWidth="1"/>
    <col min="11011" max="11012" width="9.140625" style="50"/>
    <col min="11013" max="11013" width="11.28515625" style="50" bestFit="1" customWidth="1"/>
    <col min="11014" max="11014" width="9.140625" style="50"/>
    <col min="11015" max="11015" width="9.42578125" style="50" bestFit="1" customWidth="1"/>
    <col min="11016" max="11260" width="9.140625" style="50"/>
    <col min="11261" max="11261" width="30.28515625" style="50" customWidth="1"/>
    <col min="11262" max="11262" width="12.85546875" style="50" customWidth="1"/>
    <col min="11263" max="11264" width="14.42578125" style="50" customWidth="1"/>
    <col min="11265" max="11265" width="16.42578125" style="50" customWidth="1"/>
    <col min="11266" max="11266" width="17" style="50" customWidth="1"/>
    <col min="11267" max="11268" width="9.140625" style="50"/>
    <col min="11269" max="11269" width="11.28515625" style="50" bestFit="1" customWidth="1"/>
    <col min="11270" max="11270" width="9.140625" style="50"/>
    <col min="11271" max="11271" width="9.42578125" style="50" bestFit="1" customWidth="1"/>
    <col min="11272" max="11516" width="9.140625" style="50"/>
    <col min="11517" max="11517" width="30.28515625" style="50" customWidth="1"/>
    <col min="11518" max="11518" width="12.85546875" style="50" customWidth="1"/>
    <col min="11519" max="11520" width="14.42578125" style="50" customWidth="1"/>
    <col min="11521" max="11521" width="16.42578125" style="50" customWidth="1"/>
    <col min="11522" max="11522" width="17" style="50" customWidth="1"/>
    <col min="11523" max="11524" width="9.140625" style="50"/>
    <col min="11525" max="11525" width="11.28515625" style="50" bestFit="1" customWidth="1"/>
    <col min="11526" max="11526" width="9.140625" style="50"/>
    <col min="11527" max="11527" width="9.42578125" style="50" bestFit="1" customWidth="1"/>
    <col min="11528" max="11772" width="9.140625" style="50"/>
    <col min="11773" max="11773" width="30.28515625" style="50" customWidth="1"/>
    <col min="11774" max="11774" width="12.85546875" style="50" customWidth="1"/>
    <col min="11775" max="11776" width="14.42578125" style="50" customWidth="1"/>
    <col min="11777" max="11777" width="16.42578125" style="50" customWidth="1"/>
    <col min="11778" max="11778" width="17" style="50" customWidth="1"/>
    <col min="11779" max="11780" width="9.140625" style="50"/>
    <col min="11781" max="11781" width="11.28515625" style="50" bestFit="1" customWidth="1"/>
    <col min="11782" max="11782" width="9.140625" style="50"/>
    <col min="11783" max="11783" width="9.42578125" style="50" bestFit="1" customWidth="1"/>
    <col min="11784" max="12028" width="9.140625" style="50"/>
    <col min="12029" max="12029" width="30.28515625" style="50" customWidth="1"/>
    <col min="12030" max="12030" width="12.85546875" style="50" customWidth="1"/>
    <col min="12031" max="12032" width="14.42578125" style="50" customWidth="1"/>
    <col min="12033" max="12033" width="16.42578125" style="50" customWidth="1"/>
    <col min="12034" max="12034" width="17" style="50" customWidth="1"/>
    <col min="12035" max="12036" width="9.140625" style="50"/>
    <col min="12037" max="12037" width="11.28515625" style="50" bestFit="1" customWidth="1"/>
    <col min="12038" max="12038" width="9.140625" style="50"/>
    <col min="12039" max="12039" width="9.42578125" style="50" bestFit="1" customWidth="1"/>
    <col min="12040" max="12284" width="9.140625" style="50"/>
    <col min="12285" max="12285" width="30.28515625" style="50" customWidth="1"/>
    <col min="12286" max="12286" width="12.85546875" style="50" customWidth="1"/>
    <col min="12287" max="12288" width="14.42578125" style="50" customWidth="1"/>
    <col min="12289" max="12289" width="16.42578125" style="50" customWidth="1"/>
    <col min="12290" max="12290" width="17" style="50" customWidth="1"/>
    <col min="12291" max="12292" width="9.140625" style="50"/>
    <col min="12293" max="12293" width="11.28515625" style="50" bestFit="1" customWidth="1"/>
    <col min="12294" max="12294" width="9.140625" style="50"/>
    <col min="12295" max="12295" width="9.42578125" style="50" bestFit="1" customWidth="1"/>
    <col min="12296" max="12540" width="9.140625" style="50"/>
    <col min="12541" max="12541" width="30.28515625" style="50" customWidth="1"/>
    <col min="12542" max="12542" width="12.85546875" style="50" customWidth="1"/>
    <col min="12543" max="12544" width="14.42578125" style="50" customWidth="1"/>
    <col min="12545" max="12545" width="16.42578125" style="50" customWidth="1"/>
    <col min="12546" max="12546" width="17" style="50" customWidth="1"/>
    <col min="12547" max="12548" width="9.140625" style="50"/>
    <col min="12549" max="12549" width="11.28515625" style="50" bestFit="1" customWidth="1"/>
    <col min="12550" max="12550" width="9.140625" style="50"/>
    <col min="12551" max="12551" width="9.42578125" style="50" bestFit="1" customWidth="1"/>
    <col min="12552" max="12796" width="9.140625" style="50"/>
    <col min="12797" max="12797" width="30.28515625" style="50" customWidth="1"/>
    <col min="12798" max="12798" width="12.85546875" style="50" customWidth="1"/>
    <col min="12799" max="12800" width="14.42578125" style="50" customWidth="1"/>
    <col min="12801" max="12801" width="16.42578125" style="50" customWidth="1"/>
    <col min="12802" max="12802" width="17" style="50" customWidth="1"/>
    <col min="12803" max="12804" width="9.140625" style="50"/>
    <col min="12805" max="12805" width="11.28515625" style="50" bestFit="1" customWidth="1"/>
    <col min="12806" max="12806" width="9.140625" style="50"/>
    <col min="12807" max="12807" width="9.42578125" style="50" bestFit="1" customWidth="1"/>
    <col min="12808" max="13052" width="9.140625" style="50"/>
    <col min="13053" max="13053" width="30.28515625" style="50" customWidth="1"/>
    <col min="13054" max="13054" width="12.85546875" style="50" customWidth="1"/>
    <col min="13055" max="13056" width="14.42578125" style="50" customWidth="1"/>
    <col min="13057" max="13057" width="16.42578125" style="50" customWidth="1"/>
    <col min="13058" max="13058" width="17" style="50" customWidth="1"/>
    <col min="13059" max="13060" width="9.140625" style="50"/>
    <col min="13061" max="13061" width="11.28515625" style="50" bestFit="1" customWidth="1"/>
    <col min="13062" max="13062" width="9.140625" style="50"/>
    <col min="13063" max="13063" width="9.42578125" style="50" bestFit="1" customWidth="1"/>
    <col min="13064" max="13308" width="9.140625" style="50"/>
    <col min="13309" max="13309" width="30.28515625" style="50" customWidth="1"/>
    <col min="13310" max="13310" width="12.85546875" style="50" customWidth="1"/>
    <col min="13311" max="13312" width="14.42578125" style="50" customWidth="1"/>
    <col min="13313" max="13313" width="16.42578125" style="50" customWidth="1"/>
    <col min="13314" max="13314" width="17" style="50" customWidth="1"/>
    <col min="13315" max="13316" width="9.140625" style="50"/>
    <col min="13317" max="13317" width="11.28515625" style="50" bestFit="1" customWidth="1"/>
    <col min="13318" max="13318" width="9.140625" style="50"/>
    <col min="13319" max="13319" width="9.42578125" style="50" bestFit="1" customWidth="1"/>
    <col min="13320" max="13564" width="9.140625" style="50"/>
    <col min="13565" max="13565" width="30.28515625" style="50" customWidth="1"/>
    <col min="13566" max="13566" width="12.85546875" style="50" customWidth="1"/>
    <col min="13567" max="13568" width="14.42578125" style="50" customWidth="1"/>
    <col min="13569" max="13569" width="16.42578125" style="50" customWidth="1"/>
    <col min="13570" max="13570" width="17" style="50" customWidth="1"/>
    <col min="13571" max="13572" width="9.140625" style="50"/>
    <col min="13573" max="13573" width="11.28515625" style="50" bestFit="1" customWidth="1"/>
    <col min="13574" max="13574" width="9.140625" style="50"/>
    <col min="13575" max="13575" width="9.42578125" style="50" bestFit="1" customWidth="1"/>
    <col min="13576" max="13820" width="9.140625" style="50"/>
    <col min="13821" max="13821" width="30.28515625" style="50" customWidth="1"/>
    <col min="13822" max="13822" width="12.85546875" style="50" customWidth="1"/>
    <col min="13823" max="13824" width="14.42578125" style="50" customWidth="1"/>
    <col min="13825" max="13825" width="16.42578125" style="50" customWidth="1"/>
    <col min="13826" max="13826" width="17" style="50" customWidth="1"/>
    <col min="13827" max="13828" width="9.140625" style="50"/>
    <col min="13829" max="13829" width="11.28515625" style="50" bestFit="1" customWidth="1"/>
    <col min="13830" max="13830" width="9.140625" style="50"/>
    <col min="13831" max="13831" width="9.42578125" style="50" bestFit="1" customWidth="1"/>
    <col min="13832" max="14076" width="9.140625" style="50"/>
    <col min="14077" max="14077" width="30.28515625" style="50" customWidth="1"/>
    <col min="14078" max="14078" width="12.85546875" style="50" customWidth="1"/>
    <col min="14079" max="14080" width="14.42578125" style="50" customWidth="1"/>
    <col min="14081" max="14081" width="16.42578125" style="50" customWidth="1"/>
    <col min="14082" max="14082" width="17" style="50" customWidth="1"/>
    <col min="14083" max="14084" width="9.140625" style="50"/>
    <col min="14085" max="14085" width="11.28515625" style="50" bestFit="1" customWidth="1"/>
    <col min="14086" max="14086" width="9.140625" style="50"/>
    <col min="14087" max="14087" width="9.42578125" style="50" bestFit="1" customWidth="1"/>
    <col min="14088" max="14332" width="9.140625" style="50"/>
    <col min="14333" max="14333" width="30.28515625" style="50" customWidth="1"/>
    <col min="14334" max="14334" width="12.85546875" style="50" customWidth="1"/>
    <col min="14335" max="14336" width="14.42578125" style="50" customWidth="1"/>
    <col min="14337" max="14337" width="16.42578125" style="50" customWidth="1"/>
    <col min="14338" max="14338" width="17" style="50" customWidth="1"/>
    <col min="14339" max="14340" width="9.140625" style="50"/>
    <col min="14341" max="14341" width="11.28515625" style="50" bestFit="1" customWidth="1"/>
    <col min="14342" max="14342" width="9.140625" style="50"/>
    <col min="14343" max="14343" width="9.42578125" style="50" bestFit="1" customWidth="1"/>
    <col min="14344" max="14588" width="9.140625" style="50"/>
    <col min="14589" max="14589" width="30.28515625" style="50" customWidth="1"/>
    <col min="14590" max="14590" width="12.85546875" style="50" customWidth="1"/>
    <col min="14591" max="14592" width="14.42578125" style="50" customWidth="1"/>
    <col min="14593" max="14593" width="16.42578125" style="50" customWidth="1"/>
    <col min="14594" max="14594" width="17" style="50" customWidth="1"/>
    <col min="14595" max="14596" width="9.140625" style="50"/>
    <col min="14597" max="14597" width="11.28515625" style="50" bestFit="1" customWidth="1"/>
    <col min="14598" max="14598" width="9.140625" style="50"/>
    <col min="14599" max="14599" width="9.42578125" style="50" bestFit="1" customWidth="1"/>
    <col min="14600" max="14844" width="9.140625" style="50"/>
    <col min="14845" max="14845" width="30.28515625" style="50" customWidth="1"/>
    <col min="14846" max="14846" width="12.85546875" style="50" customWidth="1"/>
    <col min="14847" max="14848" width="14.42578125" style="50" customWidth="1"/>
    <col min="14849" max="14849" width="16.42578125" style="50" customWidth="1"/>
    <col min="14850" max="14850" width="17" style="50" customWidth="1"/>
    <col min="14851" max="14852" width="9.140625" style="50"/>
    <col min="14853" max="14853" width="11.28515625" style="50" bestFit="1" customWidth="1"/>
    <col min="14854" max="14854" width="9.140625" style="50"/>
    <col min="14855" max="14855" width="9.42578125" style="50" bestFit="1" customWidth="1"/>
    <col min="14856" max="15100" width="9.140625" style="50"/>
    <col min="15101" max="15101" width="30.28515625" style="50" customWidth="1"/>
    <col min="15102" max="15102" width="12.85546875" style="50" customWidth="1"/>
    <col min="15103" max="15104" width="14.42578125" style="50" customWidth="1"/>
    <col min="15105" max="15105" width="16.42578125" style="50" customWidth="1"/>
    <col min="15106" max="15106" width="17" style="50" customWidth="1"/>
    <col min="15107" max="15108" width="9.140625" style="50"/>
    <col min="15109" max="15109" width="11.28515625" style="50" bestFit="1" customWidth="1"/>
    <col min="15110" max="15110" width="9.140625" style="50"/>
    <col min="15111" max="15111" width="9.42578125" style="50" bestFit="1" customWidth="1"/>
    <col min="15112" max="15356" width="9.140625" style="50"/>
    <col min="15357" max="15357" width="30.28515625" style="50" customWidth="1"/>
    <col min="15358" max="15358" width="12.85546875" style="50" customWidth="1"/>
    <col min="15359" max="15360" width="14.42578125" style="50" customWidth="1"/>
    <col min="15361" max="15361" width="16.42578125" style="50" customWidth="1"/>
    <col min="15362" max="15362" width="17" style="50" customWidth="1"/>
    <col min="15363" max="15364" width="9.140625" style="50"/>
    <col min="15365" max="15365" width="11.28515625" style="50" bestFit="1" customWidth="1"/>
    <col min="15366" max="15366" width="9.140625" style="50"/>
    <col min="15367" max="15367" width="9.42578125" style="50" bestFit="1" customWidth="1"/>
    <col min="15368" max="15612" width="9.140625" style="50"/>
    <col min="15613" max="15613" width="30.28515625" style="50" customWidth="1"/>
    <col min="15614" max="15614" width="12.85546875" style="50" customWidth="1"/>
    <col min="15615" max="15616" width="14.42578125" style="50" customWidth="1"/>
    <col min="15617" max="15617" width="16.42578125" style="50" customWidth="1"/>
    <col min="15618" max="15618" width="17" style="50" customWidth="1"/>
    <col min="15619" max="15620" width="9.140625" style="50"/>
    <col min="15621" max="15621" width="11.28515625" style="50" bestFit="1" customWidth="1"/>
    <col min="15622" max="15622" width="9.140625" style="50"/>
    <col min="15623" max="15623" width="9.42578125" style="50" bestFit="1" customWidth="1"/>
    <col min="15624" max="15868" width="9.140625" style="50"/>
    <col min="15869" max="15869" width="30.28515625" style="50" customWidth="1"/>
    <col min="15870" max="15870" width="12.85546875" style="50" customWidth="1"/>
    <col min="15871" max="15872" width="14.42578125" style="50" customWidth="1"/>
    <col min="15873" max="15873" width="16.42578125" style="50" customWidth="1"/>
    <col min="15874" max="15874" width="17" style="50" customWidth="1"/>
    <col min="15875" max="15876" width="9.140625" style="50"/>
    <col min="15877" max="15877" width="11.28515625" style="50" bestFit="1" customWidth="1"/>
    <col min="15878" max="15878" width="9.140625" style="50"/>
    <col min="15879" max="15879" width="9.42578125" style="50" bestFit="1" customWidth="1"/>
    <col min="15880" max="16124" width="9.140625" style="50"/>
    <col min="16125" max="16125" width="30.28515625" style="50" customWidth="1"/>
    <col min="16126" max="16126" width="12.85546875" style="50" customWidth="1"/>
    <col min="16127" max="16128" width="14.42578125" style="50" customWidth="1"/>
    <col min="16129" max="16129" width="16.42578125" style="50" customWidth="1"/>
    <col min="16130" max="16130" width="17" style="50" customWidth="1"/>
    <col min="16131" max="16132" width="9.140625" style="50"/>
    <col min="16133" max="16133" width="11.28515625" style="50" bestFit="1" customWidth="1"/>
    <col min="16134" max="16134" width="9.140625" style="50"/>
    <col min="16135" max="16135" width="9.42578125" style="50" bestFit="1" customWidth="1"/>
    <col min="16136" max="16384" width="9.140625" style="50"/>
  </cols>
  <sheetData>
    <row r="1" spans="1:6" ht="13.5" thickBot="1" x14ac:dyDescent="0.3">
      <c r="A1" s="418" t="s">
        <v>230</v>
      </c>
      <c r="B1" s="419"/>
      <c r="C1" s="419"/>
      <c r="D1" s="419"/>
      <c r="E1" s="419"/>
      <c r="F1" s="420"/>
    </row>
    <row r="2" spans="1:6" ht="5.0999999999999996" customHeight="1" x14ac:dyDescent="0.25">
      <c r="A2" s="424"/>
      <c r="B2" s="424"/>
      <c r="C2" s="424"/>
      <c r="D2" s="424"/>
      <c r="E2" s="424"/>
      <c r="F2" s="424"/>
    </row>
    <row r="3" spans="1:6" ht="25.5" x14ac:dyDescent="0.25">
      <c r="A3" s="87" t="s">
        <v>115</v>
      </c>
      <c r="B3" s="87" t="s">
        <v>24</v>
      </c>
      <c r="C3" s="87" t="s">
        <v>222</v>
      </c>
      <c r="D3" s="87" t="s">
        <v>116</v>
      </c>
      <c r="E3" s="87" t="s">
        <v>25</v>
      </c>
      <c r="F3" s="87" t="s">
        <v>26</v>
      </c>
    </row>
    <row r="4" spans="1:6" ht="25.5" x14ac:dyDescent="0.25">
      <c r="A4" s="88">
        <v>1</v>
      </c>
      <c r="B4" s="82" t="s">
        <v>231</v>
      </c>
      <c r="C4" s="91" t="s">
        <v>222</v>
      </c>
      <c r="D4" s="89">
        <v>3</v>
      </c>
      <c r="E4" s="83">
        <v>79.510000000000005</v>
      </c>
      <c r="F4" s="90">
        <f t="shared" ref="F4:F10" si="0">ROUND((D4*E4),2)</f>
        <v>238.53</v>
      </c>
    </row>
    <row r="5" spans="1:6" ht="25.5" x14ac:dyDescent="0.25">
      <c r="A5" s="88">
        <v>2</v>
      </c>
      <c r="B5" s="82" t="s">
        <v>232</v>
      </c>
      <c r="C5" s="91" t="s">
        <v>222</v>
      </c>
      <c r="D5" s="89">
        <v>5</v>
      </c>
      <c r="E5" s="83">
        <v>41.81</v>
      </c>
      <c r="F5" s="90">
        <f t="shared" si="0"/>
        <v>209.05</v>
      </c>
    </row>
    <row r="6" spans="1:6" ht="25.5" x14ac:dyDescent="0.25">
      <c r="A6" s="88">
        <v>3</v>
      </c>
      <c r="B6" s="82" t="s">
        <v>236</v>
      </c>
      <c r="C6" s="91" t="s">
        <v>222</v>
      </c>
      <c r="D6" s="89">
        <v>3</v>
      </c>
      <c r="E6" s="83">
        <v>94.33</v>
      </c>
      <c r="F6" s="90">
        <f t="shared" si="0"/>
        <v>282.99</v>
      </c>
    </row>
    <row r="7" spans="1:6" x14ac:dyDescent="0.25">
      <c r="A7" s="88">
        <v>4</v>
      </c>
      <c r="B7" s="82" t="s">
        <v>237</v>
      </c>
      <c r="C7" s="91" t="s">
        <v>223</v>
      </c>
      <c r="D7" s="89">
        <v>2</v>
      </c>
      <c r="E7" s="83">
        <v>98.38</v>
      </c>
      <c r="F7" s="90">
        <f t="shared" si="0"/>
        <v>196.76</v>
      </c>
    </row>
    <row r="8" spans="1:6" x14ac:dyDescent="0.25">
      <c r="A8" s="88">
        <v>5</v>
      </c>
      <c r="B8" s="82" t="s">
        <v>235</v>
      </c>
      <c r="C8" s="91" t="s">
        <v>222</v>
      </c>
      <c r="D8" s="89">
        <v>2</v>
      </c>
      <c r="E8" s="83">
        <v>25.39</v>
      </c>
      <c r="F8" s="90">
        <f t="shared" si="0"/>
        <v>50.78</v>
      </c>
    </row>
    <row r="9" spans="1:6" x14ac:dyDescent="0.25">
      <c r="A9" s="88">
        <v>6</v>
      </c>
      <c r="B9" s="82" t="s">
        <v>233</v>
      </c>
      <c r="C9" s="91" t="s">
        <v>223</v>
      </c>
      <c r="D9" s="89">
        <v>3</v>
      </c>
      <c r="E9" s="83">
        <v>11</v>
      </c>
      <c r="F9" s="90">
        <f t="shared" si="0"/>
        <v>33</v>
      </c>
    </row>
    <row r="10" spans="1:6" x14ac:dyDescent="0.25">
      <c r="A10" s="88">
        <v>7</v>
      </c>
      <c r="B10" s="82" t="s">
        <v>234</v>
      </c>
      <c r="C10" s="91" t="s">
        <v>222</v>
      </c>
      <c r="D10" s="89">
        <v>1</v>
      </c>
      <c r="E10" s="83">
        <v>41.76</v>
      </c>
      <c r="F10" s="90">
        <f t="shared" si="0"/>
        <v>41.76</v>
      </c>
    </row>
    <row r="11" spans="1:6" ht="13.5" thickBot="1" x14ac:dyDescent="0.3">
      <c r="A11" s="421" t="s">
        <v>27</v>
      </c>
      <c r="B11" s="422"/>
      <c r="C11" s="422"/>
      <c r="D11" s="422"/>
      <c r="E11" s="423"/>
      <c r="F11" s="51">
        <f>SUM(F4:F10)</f>
        <v>1052.8700000000001</v>
      </c>
    </row>
    <row r="12" spans="1:6" ht="13.5" thickBot="1" x14ac:dyDescent="0.3">
      <c r="A12" s="418" t="s">
        <v>28</v>
      </c>
      <c r="B12" s="419"/>
      <c r="C12" s="419"/>
      <c r="D12" s="419"/>
      <c r="E12" s="420"/>
      <c r="F12" s="52">
        <f>F11/12</f>
        <v>87.739166666666677</v>
      </c>
    </row>
  </sheetData>
  <mergeCells count="4">
    <mergeCell ref="A1:F1"/>
    <mergeCell ref="A11:E11"/>
    <mergeCell ref="A12:E12"/>
    <mergeCell ref="A2:F2"/>
  </mergeCells>
  <pageMargins left="0.511811024" right="0.511811024" top="0.78740157499999996" bottom="0.78740157499999996" header="0.31496062000000002" footer="0.31496062000000002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1F697-0970-4BD3-AB81-54D1063E1B88}">
  <dimension ref="A1:G65"/>
  <sheetViews>
    <sheetView workbookViewId="0">
      <selection activeCell="H70" sqref="H70"/>
    </sheetView>
  </sheetViews>
  <sheetFormatPr defaultColWidth="9.140625" defaultRowHeight="12.75" x14ac:dyDescent="0.2"/>
  <cols>
    <col min="1" max="1" width="7.85546875" style="94" customWidth="1"/>
    <col min="2" max="2" width="29" style="94" customWidth="1"/>
    <col min="3" max="3" width="11.7109375" style="94" bestFit="1" customWidth="1"/>
    <col min="4" max="4" width="9.42578125" style="94" bestFit="1" customWidth="1"/>
    <col min="5" max="5" width="10.5703125" style="94" customWidth="1"/>
    <col min="6" max="6" width="9.7109375" style="94" customWidth="1"/>
    <col min="7" max="7" width="13.140625" style="94" customWidth="1"/>
    <col min="8" max="16384" width="9.140625" style="94"/>
  </cols>
  <sheetData>
    <row r="1" spans="1:7" x14ac:dyDescent="0.2">
      <c r="A1" s="93"/>
      <c r="B1" s="93"/>
      <c r="C1" s="93"/>
      <c r="D1" s="93"/>
      <c r="E1" s="93"/>
      <c r="F1" s="93"/>
      <c r="G1" s="93"/>
    </row>
    <row r="2" spans="1:7" ht="21" customHeight="1" x14ac:dyDescent="0.2">
      <c r="A2" s="425" t="s">
        <v>168</v>
      </c>
      <c r="B2" s="426"/>
      <c r="C2" s="427"/>
      <c r="D2" s="427"/>
      <c r="E2" s="427"/>
      <c r="F2" s="427"/>
      <c r="G2" s="428"/>
    </row>
    <row r="3" spans="1:7" ht="38.25" x14ac:dyDescent="0.2">
      <c r="A3" s="95" t="s">
        <v>169</v>
      </c>
      <c r="B3" s="95" t="s">
        <v>170</v>
      </c>
      <c r="C3" s="96" t="s">
        <v>222</v>
      </c>
      <c r="D3" s="96" t="s">
        <v>171</v>
      </c>
      <c r="E3" s="96" t="s">
        <v>189</v>
      </c>
      <c r="F3" s="96" t="s">
        <v>188</v>
      </c>
      <c r="G3" s="96" t="s">
        <v>172</v>
      </c>
    </row>
    <row r="4" spans="1:7" ht="51" x14ac:dyDescent="0.2">
      <c r="A4" s="97">
        <v>1</v>
      </c>
      <c r="B4" s="98" t="s">
        <v>214</v>
      </c>
      <c r="C4" s="83" t="s">
        <v>222</v>
      </c>
      <c r="D4" s="97">
        <v>1</v>
      </c>
      <c r="E4" s="83">
        <v>589.83000000000004</v>
      </c>
      <c r="F4" s="99">
        <v>60</v>
      </c>
      <c r="G4" s="83">
        <f>E4/F4</f>
        <v>9.8305000000000007</v>
      </c>
    </row>
    <row r="5" spans="1:7" ht="19.5" customHeight="1" x14ac:dyDescent="0.2">
      <c r="A5" s="97">
        <v>2</v>
      </c>
      <c r="B5" s="98" t="s">
        <v>187</v>
      </c>
      <c r="C5" s="83" t="s">
        <v>222</v>
      </c>
      <c r="D5" s="97">
        <v>2</v>
      </c>
      <c r="E5" s="83">
        <v>24.58</v>
      </c>
      <c r="F5" s="99">
        <v>12</v>
      </c>
      <c r="G5" s="83">
        <f t="shared" ref="G5:G40" si="0">E5/F5</f>
        <v>2.0483333333333333</v>
      </c>
    </row>
    <row r="6" spans="1:7" ht="25.5" x14ac:dyDescent="0.2">
      <c r="A6" s="97">
        <v>3</v>
      </c>
      <c r="B6" s="98" t="s">
        <v>181</v>
      </c>
      <c r="C6" s="83" t="s">
        <v>222</v>
      </c>
      <c r="D6" s="97">
        <v>2</v>
      </c>
      <c r="E6" s="83">
        <v>35.06</v>
      </c>
      <c r="F6" s="99">
        <v>12</v>
      </c>
      <c r="G6" s="83">
        <f t="shared" si="0"/>
        <v>2.9216666666666669</v>
      </c>
    </row>
    <row r="7" spans="1:7" x14ac:dyDescent="0.2">
      <c r="A7" s="97">
        <v>4</v>
      </c>
      <c r="B7" s="98" t="s">
        <v>186</v>
      </c>
      <c r="C7" s="83" t="s">
        <v>222</v>
      </c>
      <c r="D7" s="97">
        <v>1</v>
      </c>
      <c r="E7" s="83">
        <v>169.16</v>
      </c>
      <c r="F7" s="99">
        <v>12</v>
      </c>
      <c r="G7" s="83">
        <f t="shared" si="0"/>
        <v>14.096666666666666</v>
      </c>
    </row>
    <row r="8" spans="1:7" x14ac:dyDescent="0.2">
      <c r="A8" s="97">
        <v>5</v>
      </c>
      <c r="B8" s="98" t="s">
        <v>182</v>
      </c>
      <c r="C8" s="83" t="s">
        <v>222</v>
      </c>
      <c r="D8" s="97">
        <v>1</v>
      </c>
      <c r="E8" s="83">
        <v>71.25</v>
      </c>
      <c r="F8" s="99">
        <v>12</v>
      </c>
      <c r="G8" s="83">
        <f t="shared" si="0"/>
        <v>5.9375</v>
      </c>
    </row>
    <row r="9" spans="1:7" x14ac:dyDescent="0.2">
      <c r="A9" s="97">
        <v>6</v>
      </c>
      <c r="B9" s="98" t="s">
        <v>183</v>
      </c>
      <c r="C9" s="83" t="s">
        <v>222</v>
      </c>
      <c r="D9" s="97">
        <v>2</v>
      </c>
      <c r="E9" s="83">
        <v>29.21</v>
      </c>
      <c r="F9" s="99">
        <v>12</v>
      </c>
      <c r="G9" s="83">
        <f t="shared" si="0"/>
        <v>2.4341666666666666</v>
      </c>
    </row>
    <row r="10" spans="1:7" ht="35.25" customHeight="1" x14ac:dyDescent="0.2">
      <c r="A10" s="97">
        <v>7</v>
      </c>
      <c r="B10" s="98" t="s">
        <v>184</v>
      </c>
      <c r="C10" s="83" t="s">
        <v>222</v>
      </c>
      <c r="D10" s="97">
        <v>2</v>
      </c>
      <c r="E10" s="83">
        <v>37.99</v>
      </c>
      <c r="F10" s="99">
        <v>12</v>
      </c>
      <c r="G10" s="83">
        <f t="shared" si="0"/>
        <v>3.1658333333333335</v>
      </c>
    </row>
    <row r="11" spans="1:7" ht="36" customHeight="1" x14ac:dyDescent="0.2">
      <c r="A11" s="97">
        <v>8</v>
      </c>
      <c r="B11" s="98" t="s">
        <v>190</v>
      </c>
      <c r="C11" s="83" t="s">
        <v>222</v>
      </c>
      <c r="D11" s="97">
        <v>1</v>
      </c>
      <c r="E11" s="83">
        <v>284.08999999999997</v>
      </c>
      <c r="F11" s="99">
        <v>12</v>
      </c>
      <c r="G11" s="83">
        <f t="shared" si="0"/>
        <v>23.674166666666665</v>
      </c>
    </row>
    <row r="12" spans="1:7" ht="20.25" customHeight="1" x14ac:dyDescent="0.2">
      <c r="A12" s="97">
        <v>9</v>
      </c>
      <c r="B12" s="98" t="s">
        <v>191</v>
      </c>
      <c r="C12" s="83" t="s">
        <v>222</v>
      </c>
      <c r="D12" s="97">
        <v>1</v>
      </c>
      <c r="E12" s="83">
        <v>247.39</v>
      </c>
      <c r="F12" s="99">
        <v>12</v>
      </c>
      <c r="G12" s="83">
        <f t="shared" si="0"/>
        <v>20.615833333333331</v>
      </c>
    </row>
    <row r="13" spans="1:7" ht="18" customHeight="1" x14ac:dyDescent="0.2">
      <c r="A13" s="97">
        <v>10</v>
      </c>
      <c r="B13" s="98" t="s">
        <v>192</v>
      </c>
      <c r="C13" s="83" t="s">
        <v>222</v>
      </c>
      <c r="D13" s="97">
        <v>1</v>
      </c>
      <c r="E13" s="83">
        <v>125.01</v>
      </c>
      <c r="F13" s="99">
        <v>12</v>
      </c>
      <c r="G13" s="83">
        <f t="shared" si="0"/>
        <v>10.4175</v>
      </c>
    </row>
    <row r="14" spans="1:7" ht="19.5" customHeight="1" x14ac:dyDescent="0.2">
      <c r="A14" s="97">
        <v>11</v>
      </c>
      <c r="B14" s="98" t="s">
        <v>193</v>
      </c>
      <c r="C14" s="83" t="s">
        <v>222</v>
      </c>
      <c r="D14" s="97">
        <v>1</v>
      </c>
      <c r="E14" s="83">
        <v>81.23</v>
      </c>
      <c r="F14" s="99">
        <v>12</v>
      </c>
      <c r="G14" s="83">
        <f t="shared" si="0"/>
        <v>6.769166666666667</v>
      </c>
    </row>
    <row r="15" spans="1:7" ht="36" customHeight="1" x14ac:dyDescent="0.2">
      <c r="A15" s="97">
        <v>12</v>
      </c>
      <c r="B15" s="98" t="s">
        <v>194</v>
      </c>
      <c r="C15" s="83" t="s">
        <v>222</v>
      </c>
      <c r="D15" s="97">
        <v>1</v>
      </c>
      <c r="E15" s="83">
        <v>41.77</v>
      </c>
      <c r="F15" s="99">
        <v>12</v>
      </c>
      <c r="G15" s="83">
        <f t="shared" si="0"/>
        <v>3.4808333333333334</v>
      </c>
    </row>
    <row r="16" spans="1:7" ht="18.75" customHeight="1" x14ac:dyDescent="0.2">
      <c r="A16" s="97">
        <v>13</v>
      </c>
      <c r="B16" s="98" t="s">
        <v>195</v>
      </c>
      <c r="C16" s="83" t="s">
        <v>222</v>
      </c>
      <c r="D16" s="97">
        <v>1</v>
      </c>
      <c r="E16" s="83">
        <v>29.28</v>
      </c>
      <c r="F16" s="99">
        <v>12</v>
      </c>
      <c r="G16" s="83">
        <f t="shared" si="0"/>
        <v>2.44</v>
      </c>
    </row>
    <row r="17" spans="1:7" ht="20.25" customHeight="1" x14ac:dyDescent="0.2">
      <c r="A17" s="97">
        <v>14</v>
      </c>
      <c r="B17" s="98" t="s">
        <v>196</v>
      </c>
      <c r="C17" s="83" t="s">
        <v>222</v>
      </c>
      <c r="D17" s="97">
        <v>1</v>
      </c>
      <c r="E17" s="83">
        <v>41.45</v>
      </c>
      <c r="F17" s="99">
        <v>12</v>
      </c>
      <c r="G17" s="83">
        <f t="shared" si="0"/>
        <v>3.4541666666666671</v>
      </c>
    </row>
    <row r="18" spans="1:7" x14ac:dyDescent="0.2">
      <c r="A18" s="97">
        <v>15</v>
      </c>
      <c r="B18" s="98" t="s">
        <v>217</v>
      </c>
      <c r="C18" s="83" t="s">
        <v>222</v>
      </c>
      <c r="D18" s="97">
        <v>2</v>
      </c>
      <c r="E18" s="83">
        <v>89.02</v>
      </c>
      <c r="F18" s="99">
        <v>12</v>
      </c>
      <c r="G18" s="83">
        <f t="shared" si="0"/>
        <v>7.418333333333333</v>
      </c>
    </row>
    <row r="19" spans="1:7" x14ac:dyDescent="0.2">
      <c r="A19" s="97">
        <v>16</v>
      </c>
      <c r="B19" s="98" t="s">
        <v>197</v>
      </c>
      <c r="C19" s="83" t="s">
        <v>222</v>
      </c>
      <c r="D19" s="97">
        <v>2</v>
      </c>
      <c r="E19" s="83">
        <v>21.04</v>
      </c>
      <c r="F19" s="99">
        <v>12</v>
      </c>
      <c r="G19" s="83">
        <f t="shared" si="0"/>
        <v>1.7533333333333332</v>
      </c>
    </row>
    <row r="20" spans="1:7" x14ac:dyDescent="0.2">
      <c r="A20" s="97">
        <v>17</v>
      </c>
      <c r="B20" s="98" t="s">
        <v>198</v>
      </c>
      <c r="C20" s="83" t="s">
        <v>222</v>
      </c>
      <c r="D20" s="97">
        <v>1</v>
      </c>
      <c r="E20" s="83">
        <v>55.34</v>
      </c>
      <c r="F20" s="99">
        <v>12</v>
      </c>
      <c r="G20" s="83">
        <f t="shared" si="0"/>
        <v>4.6116666666666672</v>
      </c>
    </row>
    <row r="21" spans="1:7" ht="33.75" customHeight="1" x14ac:dyDescent="0.2">
      <c r="A21" s="97">
        <v>18</v>
      </c>
      <c r="B21" s="98" t="s">
        <v>199</v>
      </c>
      <c r="C21" s="83" t="s">
        <v>222</v>
      </c>
      <c r="D21" s="97">
        <v>1</v>
      </c>
      <c r="E21" s="83">
        <v>84.05</v>
      </c>
      <c r="F21" s="99">
        <v>12</v>
      </c>
      <c r="G21" s="83">
        <f t="shared" si="0"/>
        <v>7.0041666666666664</v>
      </c>
    </row>
    <row r="22" spans="1:7" ht="18.75" customHeight="1" x14ac:dyDescent="0.2">
      <c r="A22" s="97">
        <v>19</v>
      </c>
      <c r="B22" s="98" t="s">
        <v>200</v>
      </c>
      <c r="C22" s="83" t="s">
        <v>222</v>
      </c>
      <c r="D22" s="97">
        <v>1</v>
      </c>
      <c r="E22" s="83">
        <v>50.08</v>
      </c>
      <c r="F22" s="99">
        <v>12</v>
      </c>
      <c r="G22" s="83">
        <f t="shared" si="0"/>
        <v>4.1733333333333329</v>
      </c>
    </row>
    <row r="23" spans="1:7" x14ac:dyDescent="0.2">
      <c r="A23" s="97">
        <v>20</v>
      </c>
      <c r="B23" s="98" t="s">
        <v>201</v>
      </c>
      <c r="C23" s="83" t="s">
        <v>222</v>
      </c>
      <c r="D23" s="97">
        <v>1</v>
      </c>
      <c r="E23" s="83">
        <v>21.7</v>
      </c>
      <c r="F23" s="99">
        <v>12</v>
      </c>
      <c r="G23" s="83">
        <f t="shared" si="0"/>
        <v>1.8083333333333333</v>
      </c>
    </row>
    <row r="24" spans="1:7" x14ac:dyDescent="0.2">
      <c r="A24" s="97">
        <v>21</v>
      </c>
      <c r="B24" s="98" t="s">
        <v>202</v>
      </c>
      <c r="C24" s="83" t="s">
        <v>222</v>
      </c>
      <c r="D24" s="97">
        <v>1</v>
      </c>
      <c r="E24" s="83">
        <v>38.68</v>
      </c>
      <c r="F24" s="99">
        <v>12</v>
      </c>
      <c r="G24" s="83">
        <f t="shared" si="0"/>
        <v>3.2233333333333332</v>
      </c>
    </row>
    <row r="25" spans="1:7" x14ac:dyDescent="0.2">
      <c r="A25" s="97">
        <v>22</v>
      </c>
      <c r="B25" s="98" t="s">
        <v>203</v>
      </c>
      <c r="C25" s="83" t="s">
        <v>222</v>
      </c>
      <c r="D25" s="97">
        <v>1</v>
      </c>
      <c r="E25" s="83">
        <v>50.9</v>
      </c>
      <c r="F25" s="99">
        <v>12</v>
      </c>
      <c r="G25" s="83">
        <f t="shared" si="0"/>
        <v>4.2416666666666663</v>
      </c>
    </row>
    <row r="26" spans="1:7" x14ac:dyDescent="0.2">
      <c r="A26" s="97">
        <v>23</v>
      </c>
      <c r="B26" s="98" t="s">
        <v>204</v>
      </c>
      <c r="C26" s="83" t="s">
        <v>222</v>
      </c>
      <c r="D26" s="97">
        <v>1</v>
      </c>
      <c r="E26" s="83">
        <v>69.78</v>
      </c>
      <c r="F26" s="99">
        <v>12</v>
      </c>
      <c r="G26" s="83">
        <f t="shared" si="0"/>
        <v>5.8150000000000004</v>
      </c>
    </row>
    <row r="27" spans="1:7" x14ac:dyDescent="0.2">
      <c r="A27" s="97">
        <v>24</v>
      </c>
      <c r="B27" s="98" t="s">
        <v>205</v>
      </c>
      <c r="C27" s="83" t="s">
        <v>222</v>
      </c>
      <c r="D27" s="97">
        <v>1</v>
      </c>
      <c r="E27" s="83">
        <v>37.78</v>
      </c>
      <c r="F27" s="99">
        <v>12</v>
      </c>
      <c r="G27" s="83">
        <f t="shared" si="0"/>
        <v>3.1483333333333334</v>
      </c>
    </row>
    <row r="28" spans="1:7" x14ac:dyDescent="0.2">
      <c r="A28" s="97">
        <v>25</v>
      </c>
      <c r="B28" s="98" t="s">
        <v>206</v>
      </c>
      <c r="C28" s="83" t="s">
        <v>222</v>
      </c>
      <c r="D28" s="97">
        <v>1</v>
      </c>
      <c r="E28" s="83">
        <v>86.06</v>
      </c>
      <c r="F28" s="99">
        <v>12</v>
      </c>
      <c r="G28" s="83">
        <f t="shared" si="0"/>
        <v>7.1716666666666669</v>
      </c>
    </row>
    <row r="29" spans="1:7" ht="21.75" customHeight="1" x14ac:dyDescent="0.2">
      <c r="A29" s="97">
        <v>26</v>
      </c>
      <c r="B29" s="98" t="s">
        <v>207</v>
      </c>
      <c r="C29" s="83" t="s">
        <v>222</v>
      </c>
      <c r="D29" s="97">
        <v>1</v>
      </c>
      <c r="E29" s="83">
        <v>57.5</v>
      </c>
      <c r="F29" s="99">
        <v>12</v>
      </c>
      <c r="G29" s="83">
        <f t="shared" si="0"/>
        <v>4.791666666666667</v>
      </c>
    </row>
    <row r="30" spans="1:7" ht="20.25" customHeight="1" x14ac:dyDescent="0.2">
      <c r="A30" s="97">
        <v>27</v>
      </c>
      <c r="B30" s="98" t="s">
        <v>208</v>
      </c>
      <c r="C30" s="83" t="s">
        <v>222</v>
      </c>
      <c r="D30" s="97">
        <v>1</v>
      </c>
      <c r="E30" s="83">
        <v>63.23</v>
      </c>
      <c r="F30" s="99">
        <v>12</v>
      </c>
      <c r="G30" s="83">
        <f t="shared" si="0"/>
        <v>5.2691666666666661</v>
      </c>
    </row>
    <row r="31" spans="1:7" ht="20.25" customHeight="1" x14ac:dyDescent="0.2">
      <c r="A31" s="97">
        <v>28</v>
      </c>
      <c r="B31" s="98" t="s">
        <v>209</v>
      </c>
      <c r="C31" s="83" t="s">
        <v>222</v>
      </c>
      <c r="D31" s="97">
        <v>1</v>
      </c>
      <c r="E31" s="83">
        <v>97.47</v>
      </c>
      <c r="F31" s="99">
        <v>12</v>
      </c>
      <c r="G31" s="83">
        <f t="shared" si="0"/>
        <v>8.1225000000000005</v>
      </c>
    </row>
    <row r="32" spans="1:7" ht="33" customHeight="1" x14ac:dyDescent="0.2">
      <c r="A32" s="97">
        <v>29</v>
      </c>
      <c r="B32" s="98" t="s">
        <v>210</v>
      </c>
      <c r="C32" s="83" t="s">
        <v>222</v>
      </c>
      <c r="D32" s="97">
        <v>1</v>
      </c>
      <c r="E32" s="83">
        <v>90.72</v>
      </c>
      <c r="F32" s="99">
        <v>12</v>
      </c>
      <c r="G32" s="83">
        <f t="shared" si="0"/>
        <v>7.56</v>
      </c>
    </row>
    <row r="33" spans="1:7" ht="33" customHeight="1" x14ac:dyDescent="0.2">
      <c r="A33" s="97">
        <v>30</v>
      </c>
      <c r="B33" s="98" t="s">
        <v>219</v>
      </c>
      <c r="C33" s="83" t="s">
        <v>222</v>
      </c>
      <c r="D33" s="97">
        <v>1</v>
      </c>
      <c r="E33" s="83">
        <v>251.27</v>
      </c>
      <c r="F33" s="99">
        <v>60</v>
      </c>
      <c r="G33" s="83">
        <f t="shared" si="0"/>
        <v>4.1878333333333337</v>
      </c>
    </row>
    <row r="34" spans="1:7" ht="32.25" customHeight="1" x14ac:dyDescent="0.2">
      <c r="A34" s="97">
        <v>31</v>
      </c>
      <c r="B34" s="98" t="s">
        <v>218</v>
      </c>
      <c r="C34" s="83" t="s">
        <v>222</v>
      </c>
      <c r="D34" s="97">
        <v>1</v>
      </c>
      <c r="E34" s="83">
        <v>28.95</v>
      </c>
      <c r="F34" s="99">
        <v>12</v>
      </c>
      <c r="G34" s="83">
        <f t="shared" si="0"/>
        <v>2.4125000000000001</v>
      </c>
    </row>
    <row r="35" spans="1:7" ht="33" customHeight="1" x14ac:dyDescent="0.2">
      <c r="A35" s="97">
        <v>32</v>
      </c>
      <c r="B35" s="98" t="s">
        <v>220</v>
      </c>
      <c r="C35" s="83" t="s">
        <v>222</v>
      </c>
      <c r="D35" s="97">
        <v>1</v>
      </c>
      <c r="E35" s="83">
        <v>55.46</v>
      </c>
      <c r="F35" s="99">
        <v>12</v>
      </c>
      <c r="G35" s="83">
        <f t="shared" si="0"/>
        <v>4.621666666666667</v>
      </c>
    </row>
    <row r="36" spans="1:7" ht="31.5" customHeight="1" x14ac:dyDescent="0.2">
      <c r="A36" s="97">
        <v>33</v>
      </c>
      <c r="B36" s="98" t="s">
        <v>221</v>
      </c>
      <c r="C36" s="83" t="s">
        <v>222</v>
      </c>
      <c r="D36" s="97">
        <v>1</v>
      </c>
      <c r="E36" s="83">
        <v>216.54</v>
      </c>
      <c r="F36" s="99">
        <v>12</v>
      </c>
      <c r="G36" s="83">
        <f t="shared" si="0"/>
        <v>18.044999999999998</v>
      </c>
    </row>
    <row r="37" spans="1:7" ht="21.75" customHeight="1" x14ac:dyDescent="0.2">
      <c r="A37" s="97">
        <v>34</v>
      </c>
      <c r="B37" s="98" t="s">
        <v>211</v>
      </c>
      <c r="C37" s="83" t="s">
        <v>222</v>
      </c>
      <c r="D37" s="97">
        <v>1</v>
      </c>
      <c r="E37" s="83">
        <v>219.26</v>
      </c>
      <c r="F37" s="99">
        <v>12</v>
      </c>
      <c r="G37" s="83">
        <f t="shared" si="0"/>
        <v>18.271666666666665</v>
      </c>
    </row>
    <row r="38" spans="1:7" ht="47.25" customHeight="1" x14ac:dyDescent="0.2">
      <c r="A38" s="97">
        <v>35</v>
      </c>
      <c r="B38" s="98" t="s">
        <v>213</v>
      </c>
      <c r="C38" s="83" t="s">
        <v>222</v>
      </c>
      <c r="D38" s="97">
        <v>1</v>
      </c>
      <c r="E38" s="83">
        <v>467.8</v>
      </c>
      <c r="F38" s="99">
        <v>60</v>
      </c>
      <c r="G38" s="83">
        <f t="shared" si="0"/>
        <v>7.7966666666666669</v>
      </c>
    </row>
    <row r="39" spans="1:7" ht="64.5" customHeight="1" x14ac:dyDescent="0.2">
      <c r="A39" s="97">
        <v>36</v>
      </c>
      <c r="B39" s="98" t="s">
        <v>212</v>
      </c>
      <c r="C39" s="83" t="s">
        <v>222</v>
      </c>
      <c r="D39" s="97">
        <v>1</v>
      </c>
      <c r="E39" s="83">
        <v>306.82</v>
      </c>
      <c r="F39" s="99">
        <v>60</v>
      </c>
      <c r="G39" s="83">
        <f t="shared" si="0"/>
        <v>5.1136666666666661</v>
      </c>
    </row>
    <row r="40" spans="1:7" ht="49.5" customHeight="1" x14ac:dyDescent="0.2">
      <c r="A40" s="97">
        <v>37</v>
      </c>
      <c r="B40" s="98" t="s">
        <v>185</v>
      </c>
      <c r="C40" s="83" t="s">
        <v>222</v>
      </c>
      <c r="D40" s="97">
        <v>1</v>
      </c>
      <c r="E40" s="83">
        <v>324.82</v>
      </c>
      <c r="F40" s="99">
        <v>60</v>
      </c>
      <c r="G40" s="83">
        <f t="shared" si="0"/>
        <v>5.4136666666666668</v>
      </c>
    </row>
    <row r="41" spans="1:7" x14ac:dyDescent="0.2">
      <c r="A41" s="425" t="s">
        <v>225</v>
      </c>
      <c r="B41" s="426"/>
      <c r="C41" s="426"/>
      <c r="D41" s="426"/>
      <c r="E41" s="426"/>
      <c r="F41" s="428"/>
      <c r="G41" s="100">
        <f>SUM(G31:G40)</f>
        <v>81.54516666666666</v>
      </c>
    </row>
    <row r="42" spans="1:7" x14ac:dyDescent="0.2">
      <c r="A42" s="434" t="s">
        <v>241</v>
      </c>
      <c r="B42" s="435"/>
      <c r="C42" s="435"/>
      <c r="D42" s="435"/>
      <c r="E42" s="435"/>
      <c r="F42" s="435"/>
      <c r="G42" s="100">
        <f>G41/2</f>
        <v>40.77258333333333</v>
      </c>
    </row>
    <row r="43" spans="1:7" x14ac:dyDescent="0.2">
      <c r="A43" s="93"/>
      <c r="B43" s="101"/>
      <c r="C43" s="101"/>
      <c r="D43" s="101"/>
      <c r="E43" s="101"/>
      <c r="F43" s="101"/>
      <c r="G43" s="102"/>
    </row>
    <row r="44" spans="1:7" ht="15" customHeight="1" x14ac:dyDescent="0.2">
      <c r="A44" s="433"/>
      <c r="B44" s="433"/>
      <c r="C44" s="433"/>
      <c r="D44" s="433"/>
      <c r="E44" s="433"/>
      <c r="F44" s="433"/>
      <c r="G44" s="433"/>
    </row>
    <row r="45" spans="1:7" ht="15.75" customHeight="1" x14ac:dyDescent="0.2">
      <c r="A45" s="425" t="s">
        <v>180</v>
      </c>
      <c r="B45" s="426"/>
      <c r="C45" s="426"/>
      <c r="D45" s="426"/>
      <c r="E45" s="426"/>
      <c r="F45" s="426"/>
      <c r="G45" s="432"/>
    </row>
    <row r="46" spans="1:7" ht="25.5" x14ac:dyDescent="0.2">
      <c r="A46" s="103" t="s">
        <v>169</v>
      </c>
      <c r="B46" s="103" t="s">
        <v>170</v>
      </c>
      <c r="C46" s="104" t="s">
        <v>222</v>
      </c>
      <c r="D46" s="104" t="s">
        <v>171</v>
      </c>
      <c r="E46" s="104" t="s">
        <v>189</v>
      </c>
      <c r="F46" s="104" t="s">
        <v>224</v>
      </c>
      <c r="G46" s="104" t="s">
        <v>228</v>
      </c>
    </row>
    <row r="47" spans="1:7" ht="70.5" customHeight="1" x14ac:dyDescent="0.2">
      <c r="A47" s="97">
        <v>1</v>
      </c>
      <c r="B47" s="105" t="s">
        <v>173</v>
      </c>
      <c r="C47" s="83" t="s">
        <v>223</v>
      </c>
      <c r="D47" s="97">
        <v>2</v>
      </c>
      <c r="E47" s="83">
        <v>12.7</v>
      </c>
      <c r="F47" s="83">
        <f>D47*E47</f>
        <v>25.4</v>
      </c>
      <c r="G47" s="83">
        <f>F47/12</f>
        <v>2.1166666666666667</v>
      </c>
    </row>
    <row r="48" spans="1:7" ht="25.5" x14ac:dyDescent="0.2">
      <c r="A48" s="97">
        <v>2</v>
      </c>
      <c r="B48" s="105" t="s">
        <v>174</v>
      </c>
      <c r="C48" s="83" t="s">
        <v>223</v>
      </c>
      <c r="D48" s="97">
        <v>2</v>
      </c>
      <c r="E48" s="83">
        <v>25.44</v>
      </c>
      <c r="F48" s="83">
        <f t="shared" ref="F48:F57" si="1">D48*E48</f>
        <v>50.88</v>
      </c>
      <c r="G48" s="83">
        <f t="shared" ref="G48:G57" si="2">F48/12</f>
        <v>4.24</v>
      </c>
    </row>
    <row r="49" spans="1:7" ht="52.5" customHeight="1" x14ac:dyDescent="0.2">
      <c r="A49" s="97">
        <v>3</v>
      </c>
      <c r="B49" s="105" t="s">
        <v>175</v>
      </c>
      <c r="C49" s="83" t="s">
        <v>223</v>
      </c>
      <c r="D49" s="97">
        <v>2</v>
      </c>
      <c r="E49" s="83">
        <v>278.44</v>
      </c>
      <c r="F49" s="83">
        <f t="shared" si="1"/>
        <v>556.88</v>
      </c>
      <c r="G49" s="83">
        <f t="shared" si="2"/>
        <v>46.406666666666666</v>
      </c>
    </row>
    <row r="50" spans="1:7" ht="25.5" x14ac:dyDescent="0.2">
      <c r="A50" s="97">
        <v>4</v>
      </c>
      <c r="B50" s="105" t="s">
        <v>176</v>
      </c>
      <c r="C50" s="83" t="s">
        <v>223</v>
      </c>
      <c r="D50" s="97">
        <v>2</v>
      </c>
      <c r="E50" s="83">
        <v>34.5</v>
      </c>
      <c r="F50" s="83">
        <f t="shared" si="1"/>
        <v>69</v>
      </c>
      <c r="G50" s="83">
        <f t="shared" si="2"/>
        <v>5.75</v>
      </c>
    </row>
    <row r="51" spans="1:7" ht="38.25" x14ac:dyDescent="0.2">
      <c r="A51" s="97">
        <v>5</v>
      </c>
      <c r="B51" s="105" t="s">
        <v>177</v>
      </c>
      <c r="C51" s="83" t="s">
        <v>222</v>
      </c>
      <c r="D51" s="97">
        <v>2</v>
      </c>
      <c r="E51" s="83">
        <v>285</v>
      </c>
      <c r="F51" s="83">
        <f t="shared" si="1"/>
        <v>570</v>
      </c>
      <c r="G51" s="83">
        <f t="shared" si="2"/>
        <v>47.5</v>
      </c>
    </row>
    <row r="52" spans="1:7" ht="25.5" x14ac:dyDescent="0.2">
      <c r="A52" s="97">
        <v>6</v>
      </c>
      <c r="B52" s="105" t="s">
        <v>226</v>
      </c>
      <c r="C52" s="83" t="s">
        <v>223</v>
      </c>
      <c r="D52" s="97">
        <v>2</v>
      </c>
      <c r="E52" s="83">
        <v>22.91</v>
      </c>
      <c r="F52" s="83">
        <f t="shared" si="1"/>
        <v>45.82</v>
      </c>
      <c r="G52" s="83">
        <f t="shared" si="2"/>
        <v>3.8183333333333334</v>
      </c>
    </row>
    <row r="53" spans="1:7" ht="38.25" customHeight="1" x14ac:dyDescent="0.2">
      <c r="A53" s="97">
        <v>7</v>
      </c>
      <c r="B53" s="105" t="s">
        <v>215</v>
      </c>
      <c r="C53" s="83" t="s">
        <v>222</v>
      </c>
      <c r="D53" s="97">
        <v>6</v>
      </c>
      <c r="E53" s="83">
        <v>4.22</v>
      </c>
      <c r="F53" s="83">
        <f t="shared" si="1"/>
        <v>25.32</v>
      </c>
      <c r="G53" s="83">
        <f t="shared" si="2"/>
        <v>2.11</v>
      </c>
    </row>
    <row r="54" spans="1:7" ht="21" customHeight="1" x14ac:dyDescent="0.2">
      <c r="A54" s="97">
        <v>8</v>
      </c>
      <c r="B54" s="105" t="s">
        <v>216</v>
      </c>
      <c r="C54" s="83" t="s">
        <v>222</v>
      </c>
      <c r="D54" s="97">
        <v>2</v>
      </c>
      <c r="E54" s="83">
        <v>50.58</v>
      </c>
      <c r="F54" s="83">
        <f t="shared" si="1"/>
        <v>101.16</v>
      </c>
      <c r="G54" s="83">
        <f t="shared" si="2"/>
        <v>8.43</v>
      </c>
    </row>
    <row r="55" spans="1:7" ht="39.75" customHeight="1" x14ac:dyDescent="0.2">
      <c r="A55" s="97">
        <v>9</v>
      </c>
      <c r="B55" s="105" t="s">
        <v>178</v>
      </c>
      <c r="C55" s="83" t="s">
        <v>222</v>
      </c>
      <c r="D55" s="97">
        <v>2</v>
      </c>
      <c r="E55" s="83">
        <v>16.63</v>
      </c>
      <c r="F55" s="83">
        <f t="shared" ref="F55:F56" si="3">D55*E55</f>
        <v>33.26</v>
      </c>
      <c r="G55" s="83">
        <f t="shared" si="2"/>
        <v>2.7716666666666665</v>
      </c>
    </row>
    <row r="56" spans="1:7" ht="50.25" customHeight="1" x14ac:dyDescent="0.2">
      <c r="A56" s="97">
        <v>10</v>
      </c>
      <c r="B56" s="105" t="s">
        <v>227</v>
      </c>
      <c r="C56" s="83" t="s">
        <v>222</v>
      </c>
      <c r="D56" s="97">
        <v>2</v>
      </c>
      <c r="E56" s="83">
        <v>16.510000000000002</v>
      </c>
      <c r="F56" s="83">
        <f t="shared" si="3"/>
        <v>33.020000000000003</v>
      </c>
      <c r="G56" s="83">
        <f t="shared" si="2"/>
        <v>2.7516666666666669</v>
      </c>
    </row>
    <row r="57" spans="1:7" ht="48" customHeight="1" x14ac:dyDescent="0.2">
      <c r="A57" s="97">
        <v>11</v>
      </c>
      <c r="B57" s="105" t="s">
        <v>229</v>
      </c>
      <c r="C57" s="83" t="s">
        <v>222</v>
      </c>
      <c r="D57" s="97">
        <v>4</v>
      </c>
      <c r="E57" s="83">
        <v>80.63</v>
      </c>
      <c r="F57" s="83">
        <f t="shared" si="1"/>
        <v>322.52</v>
      </c>
      <c r="G57" s="83">
        <f t="shared" si="2"/>
        <v>26.876666666666665</v>
      </c>
    </row>
    <row r="58" spans="1:7" ht="16.5" customHeight="1" x14ac:dyDescent="0.2">
      <c r="A58" s="425" t="s">
        <v>225</v>
      </c>
      <c r="B58" s="426"/>
      <c r="C58" s="426"/>
      <c r="D58" s="426"/>
      <c r="E58" s="426"/>
      <c r="F58" s="428"/>
      <c r="G58" s="100">
        <f>SUM(G47:G57)</f>
        <v>152.77166666666665</v>
      </c>
    </row>
    <row r="59" spans="1:7" ht="18.75" customHeight="1" x14ac:dyDescent="0.2">
      <c r="A59" s="425" t="s">
        <v>242</v>
      </c>
      <c r="B59" s="429"/>
      <c r="C59" s="429"/>
      <c r="D59" s="429"/>
      <c r="E59" s="429"/>
      <c r="F59" s="430"/>
      <c r="G59" s="100">
        <f>G58/2</f>
        <v>76.385833333333323</v>
      </c>
    </row>
    <row r="60" spans="1:7" ht="60" customHeight="1" x14ac:dyDescent="0.2">
      <c r="A60" s="431" t="s">
        <v>179</v>
      </c>
      <c r="B60" s="431"/>
      <c r="C60" s="431"/>
      <c r="D60" s="431"/>
      <c r="E60" s="431"/>
      <c r="F60" s="431"/>
      <c r="G60" s="431"/>
    </row>
    <row r="61" spans="1:7" ht="15" customHeight="1" x14ac:dyDescent="0.2">
      <c r="A61" s="431" t="s">
        <v>1509</v>
      </c>
      <c r="B61" s="431"/>
      <c r="C61" s="431"/>
      <c r="D61" s="431"/>
      <c r="E61" s="431"/>
      <c r="F61" s="431"/>
      <c r="G61" s="431"/>
    </row>
    <row r="62" spans="1:7" x14ac:dyDescent="0.2">
      <c r="A62" s="431"/>
      <c r="B62" s="431"/>
      <c r="C62" s="431"/>
      <c r="D62" s="431"/>
      <c r="E62" s="431"/>
      <c r="F62" s="431"/>
      <c r="G62" s="431"/>
    </row>
    <row r="63" spans="1:7" ht="30.75" customHeight="1" x14ac:dyDescent="0.2">
      <c r="A63" s="431"/>
      <c r="B63" s="431"/>
      <c r="C63" s="431"/>
      <c r="D63" s="431"/>
      <c r="E63" s="431"/>
      <c r="F63" s="431"/>
      <c r="G63" s="431"/>
    </row>
    <row r="65" spans="1:1" x14ac:dyDescent="0.2">
      <c r="A65" s="94" t="s">
        <v>1510</v>
      </c>
    </row>
  </sheetData>
  <mergeCells count="9">
    <mergeCell ref="A2:G2"/>
    <mergeCell ref="A58:F58"/>
    <mergeCell ref="A41:F41"/>
    <mergeCell ref="A59:F59"/>
    <mergeCell ref="A61:G63"/>
    <mergeCell ref="A60:G60"/>
    <mergeCell ref="A45:G45"/>
    <mergeCell ref="A44:G44"/>
    <mergeCell ref="A42:F4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330EE-7AF6-4B3E-8B57-16CA4A696ED4}">
  <dimension ref="A1:E14"/>
  <sheetViews>
    <sheetView workbookViewId="0">
      <selection activeCell="F36" sqref="F36"/>
    </sheetView>
  </sheetViews>
  <sheetFormatPr defaultRowHeight="15" x14ac:dyDescent="0.25"/>
  <cols>
    <col min="1" max="1" width="24.28515625" customWidth="1"/>
    <col min="2" max="2" width="12.7109375" customWidth="1"/>
    <col min="3" max="3" width="15" customWidth="1"/>
    <col min="4" max="4" width="10.7109375" customWidth="1"/>
    <col min="5" max="5" width="15.140625" customWidth="1"/>
  </cols>
  <sheetData>
    <row r="1" spans="1:5" x14ac:dyDescent="0.25">
      <c r="A1" s="436" t="s">
        <v>118</v>
      </c>
      <c r="B1" s="437"/>
      <c r="C1" s="437"/>
      <c r="D1" s="437"/>
      <c r="E1" s="438"/>
    </row>
    <row r="2" spans="1:5" x14ac:dyDescent="0.25">
      <c r="A2" s="62" t="s">
        <v>119</v>
      </c>
      <c r="B2" s="62" t="s">
        <v>120</v>
      </c>
      <c r="C2" s="62" t="s">
        <v>121</v>
      </c>
      <c r="D2" s="62" t="s">
        <v>122</v>
      </c>
      <c r="E2" s="62" t="s">
        <v>123</v>
      </c>
    </row>
    <row r="3" spans="1:5" x14ac:dyDescent="0.25">
      <c r="A3" s="63" t="s">
        <v>155</v>
      </c>
      <c r="B3" s="64">
        <v>4</v>
      </c>
      <c r="C3" s="63">
        <v>22</v>
      </c>
      <c r="D3" s="63">
        <v>2</v>
      </c>
      <c r="E3" s="65">
        <f>(B3*C3)*D3</f>
        <v>176</v>
      </c>
    </row>
    <row r="4" spans="1:5" x14ac:dyDescent="0.25">
      <c r="A4" s="63" t="s">
        <v>156</v>
      </c>
      <c r="B4" s="64">
        <v>4</v>
      </c>
      <c r="C4" s="63">
        <v>22</v>
      </c>
      <c r="D4" s="63">
        <v>2</v>
      </c>
      <c r="E4" s="65">
        <f t="shared" ref="E4" si="0">(B4*C4)*D4</f>
        <v>176</v>
      </c>
    </row>
    <row r="6" spans="1:5" x14ac:dyDescent="0.25">
      <c r="A6" s="439" t="s">
        <v>124</v>
      </c>
      <c r="B6" s="439"/>
      <c r="C6" s="439"/>
      <c r="D6" s="439"/>
    </row>
    <row r="7" spans="1:5" x14ac:dyDescent="0.25">
      <c r="A7" s="62" t="s">
        <v>119</v>
      </c>
      <c r="B7" s="62" t="s">
        <v>57</v>
      </c>
      <c r="C7" s="62" t="s">
        <v>125</v>
      </c>
      <c r="D7" s="62" t="s">
        <v>123</v>
      </c>
    </row>
    <row r="8" spans="1:5" x14ac:dyDescent="0.25">
      <c r="A8" s="63" t="s">
        <v>155</v>
      </c>
      <c r="B8" s="64">
        <f>'OFICIAL ELETRICISTA'!I19</f>
        <v>1958.99</v>
      </c>
      <c r="C8" s="66">
        <v>0.06</v>
      </c>
      <c r="D8" s="65">
        <f>C8*B8</f>
        <v>117.5394</v>
      </c>
    </row>
    <row r="9" spans="1:5" x14ac:dyDescent="0.25">
      <c r="A9" s="63" t="s">
        <v>156</v>
      </c>
      <c r="B9" s="64">
        <f>'OFICIAL BOMBEIRO'!I19</f>
        <v>1958.99</v>
      </c>
      <c r="C9" s="66">
        <v>0.06</v>
      </c>
      <c r="D9" s="65">
        <f t="shared" ref="D9" si="1">C9*B9</f>
        <v>117.5394</v>
      </c>
    </row>
    <row r="11" spans="1:5" x14ac:dyDescent="0.25">
      <c r="A11" s="436" t="s">
        <v>126</v>
      </c>
      <c r="B11" s="437"/>
      <c r="C11" s="437"/>
      <c r="D11" s="440"/>
    </row>
    <row r="12" spans="1:5" x14ac:dyDescent="0.25">
      <c r="A12" s="62" t="s">
        <v>119</v>
      </c>
      <c r="B12" s="62" t="s">
        <v>127</v>
      </c>
      <c r="C12" s="62" t="s">
        <v>128</v>
      </c>
      <c r="D12" s="62" t="s">
        <v>129</v>
      </c>
    </row>
    <row r="13" spans="1:5" x14ac:dyDescent="0.25">
      <c r="A13" s="63" t="s">
        <v>155</v>
      </c>
      <c r="B13" s="65">
        <f>E3</f>
        <v>176</v>
      </c>
      <c r="C13" s="65">
        <f>D8</f>
        <v>117.5394</v>
      </c>
      <c r="D13" s="67">
        <f>B13-C13</f>
        <v>58.460599999999999</v>
      </c>
    </row>
    <row r="14" spans="1:5" x14ac:dyDescent="0.25">
      <c r="A14" s="63" t="s">
        <v>156</v>
      </c>
      <c r="B14" s="65">
        <f>E4</f>
        <v>176</v>
      </c>
      <c r="C14" s="65">
        <f>D9</f>
        <v>117.5394</v>
      </c>
      <c r="D14" s="67">
        <f t="shared" ref="D14" si="2">B14-C14</f>
        <v>58.460599999999999</v>
      </c>
    </row>
  </sheetData>
  <mergeCells count="3">
    <mergeCell ref="A1:E1"/>
    <mergeCell ref="A6:D6"/>
    <mergeCell ref="A11:D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60891-6D1B-487B-A8B7-ECC6A6DC287B}">
  <dimension ref="A1:K53"/>
  <sheetViews>
    <sheetView topLeftCell="A22" workbookViewId="0">
      <selection activeCell="K49" sqref="K49"/>
    </sheetView>
  </sheetViews>
  <sheetFormatPr defaultRowHeight="15" x14ac:dyDescent="0.25"/>
  <cols>
    <col min="1" max="1" width="15.42578125" customWidth="1"/>
    <col min="2" max="2" width="13.5703125" customWidth="1"/>
    <col min="5" max="5" width="12.85546875" customWidth="1"/>
    <col min="7" max="7" width="12" customWidth="1"/>
    <col min="8" max="8" width="12.5703125" customWidth="1"/>
    <col min="9" max="9" width="11.42578125" customWidth="1"/>
    <col min="10" max="10" width="17.140625" customWidth="1"/>
    <col min="11" max="11" width="22" customWidth="1"/>
  </cols>
  <sheetData>
    <row r="1" spans="1:11" ht="15.75" thickBot="1" x14ac:dyDescent="0.3">
      <c r="A1" s="442" t="s">
        <v>250</v>
      </c>
      <c r="B1" s="443"/>
      <c r="C1" s="443"/>
      <c r="D1" s="443"/>
      <c r="E1" s="443"/>
      <c r="F1" s="443"/>
      <c r="G1" s="443"/>
      <c r="H1" s="443"/>
      <c r="I1" s="443"/>
      <c r="J1" s="443"/>
      <c r="K1" s="444"/>
    </row>
    <row r="2" spans="1:11" ht="15.75" thickBot="1" x14ac:dyDescent="0.3">
      <c r="A2" s="445" t="s">
        <v>251</v>
      </c>
      <c r="B2" s="446"/>
      <c r="C2" s="446"/>
      <c r="D2" s="446"/>
      <c r="E2" s="446"/>
      <c r="F2" s="446"/>
      <c r="G2" s="446"/>
      <c r="H2" s="446"/>
      <c r="I2" s="446"/>
      <c r="J2" s="446"/>
      <c r="K2" s="447"/>
    </row>
    <row r="3" spans="1:11" ht="15.75" thickBot="1" x14ac:dyDescent="0.3">
      <c r="A3" s="445" t="s">
        <v>252</v>
      </c>
      <c r="B3" s="446"/>
      <c r="C3" s="446"/>
      <c r="D3" s="446"/>
      <c r="E3" s="446"/>
      <c r="F3" s="446"/>
      <c r="G3" s="447"/>
      <c r="H3" s="106"/>
      <c r="I3" s="445" t="s">
        <v>253</v>
      </c>
      <c r="J3" s="448"/>
      <c r="K3" s="449"/>
    </row>
    <row r="4" spans="1:11" ht="27" customHeight="1" thickBot="1" x14ac:dyDescent="0.3">
      <c r="A4" s="445" t="s">
        <v>254</v>
      </c>
      <c r="B4" s="446"/>
      <c r="C4" s="446"/>
      <c r="D4" s="446"/>
      <c r="E4" s="446"/>
      <c r="F4" s="446"/>
      <c r="G4" s="446"/>
      <c r="H4" s="446"/>
      <c r="I4" s="446"/>
      <c r="J4" s="248" t="s">
        <v>1502</v>
      </c>
      <c r="K4" s="249">
        <v>0</v>
      </c>
    </row>
    <row r="5" spans="1:11" ht="51.75" thickBot="1" x14ac:dyDescent="0.3">
      <c r="A5" s="107" t="s">
        <v>29</v>
      </c>
      <c r="B5" s="107" t="s">
        <v>255</v>
      </c>
      <c r="C5" s="107" t="s">
        <v>256</v>
      </c>
      <c r="D5" s="107" t="s">
        <v>117</v>
      </c>
      <c r="E5" s="107" t="s">
        <v>257</v>
      </c>
      <c r="F5" s="107" t="s">
        <v>258</v>
      </c>
      <c r="G5" s="107" t="s">
        <v>259</v>
      </c>
      <c r="H5" s="107" t="s">
        <v>260</v>
      </c>
      <c r="I5" s="107" t="s">
        <v>261</v>
      </c>
      <c r="J5" s="247" t="s">
        <v>262</v>
      </c>
      <c r="K5" s="247" t="s">
        <v>263</v>
      </c>
    </row>
    <row r="6" spans="1:11" ht="15.75" thickBot="1" x14ac:dyDescent="0.3">
      <c r="A6" s="108">
        <v>1</v>
      </c>
      <c r="B6" s="109" t="s">
        <v>264</v>
      </c>
      <c r="C6" s="109">
        <v>88309</v>
      </c>
      <c r="D6" s="109" t="s">
        <v>265</v>
      </c>
      <c r="E6" s="110" t="s">
        <v>266</v>
      </c>
      <c r="F6" s="109" t="s">
        <v>267</v>
      </c>
      <c r="G6" s="111">
        <v>25.99</v>
      </c>
      <c r="H6" s="111">
        <f>(G6+(G6*0.2353))*(100%-$K$4)</f>
        <v>32.105446999999998</v>
      </c>
      <c r="I6" s="112">
        <v>240</v>
      </c>
      <c r="J6" s="113">
        <f>I6*G6</f>
        <v>6237.5999999999995</v>
      </c>
      <c r="K6" s="113">
        <f>H6*I6</f>
        <v>7705.3072799999991</v>
      </c>
    </row>
    <row r="7" spans="1:11" ht="26.25" thickBot="1" x14ac:dyDescent="0.3">
      <c r="A7" s="108">
        <v>2</v>
      </c>
      <c r="B7" s="109" t="s">
        <v>264</v>
      </c>
      <c r="C7" s="109">
        <v>88242</v>
      </c>
      <c r="D7" s="109" t="s">
        <v>268</v>
      </c>
      <c r="E7" s="110" t="s">
        <v>269</v>
      </c>
      <c r="F7" s="109" t="s">
        <v>267</v>
      </c>
      <c r="G7" s="111">
        <v>21.33</v>
      </c>
      <c r="H7" s="111">
        <f t="shared" ref="H7:H21" si="0">(G7+(G7*0.2353))*(100%-$K$4)</f>
        <v>26.348948999999998</v>
      </c>
      <c r="I7" s="112">
        <v>120</v>
      </c>
      <c r="J7" s="113">
        <f t="shared" ref="J7:J18" si="1">I7*G7</f>
        <v>2559.6</v>
      </c>
      <c r="K7" s="113">
        <f t="shared" ref="K7:K21" si="2">H7*I7</f>
        <v>3161.8738799999996</v>
      </c>
    </row>
    <row r="8" spans="1:11" ht="15.75" thickBot="1" x14ac:dyDescent="0.3">
      <c r="A8" s="108">
        <v>3</v>
      </c>
      <c r="B8" s="109" t="s">
        <v>264</v>
      </c>
      <c r="C8" s="109">
        <v>101407</v>
      </c>
      <c r="D8" s="109" t="s">
        <v>270</v>
      </c>
      <c r="E8" s="110" t="s">
        <v>271</v>
      </c>
      <c r="F8" s="109" t="s">
        <v>267</v>
      </c>
      <c r="G8" s="111">
        <v>25.1</v>
      </c>
      <c r="H8" s="111">
        <f t="shared" si="0"/>
        <v>31.006030000000003</v>
      </c>
      <c r="I8" s="112">
        <v>96</v>
      </c>
      <c r="J8" s="113">
        <f t="shared" si="1"/>
        <v>2409.6000000000004</v>
      </c>
      <c r="K8" s="113">
        <f t="shared" si="2"/>
        <v>2976.57888</v>
      </c>
    </row>
    <row r="9" spans="1:11" ht="15.75" thickBot="1" x14ac:dyDescent="0.3">
      <c r="A9" s="108">
        <v>4</v>
      </c>
      <c r="B9" s="109" t="s">
        <v>264</v>
      </c>
      <c r="C9" s="109">
        <v>88269</v>
      </c>
      <c r="D9" s="109" t="s">
        <v>272</v>
      </c>
      <c r="E9" s="110" t="s">
        <v>273</v>
      </c>
      <c r="F9" s="109" t="s">
        <v>267</v>
      </c>
      <c r="G9" s="111">
        <v>21.2</v>
      </c>
      <c r="H9" s="111">
        <f t="shared" si="0"/>
        <v>26.188359999999999</v>
      </c>
      <c r="I9" s="112">
        <v>96</v>
      </c>
      <c r="J9" s="113">
        <f t="shared" si="1"/>
        <v>2035.1999999999998</v>
      </c>
      <c r="K9" s="113">
        <f t="shared" si="2"/>
        <v>2514.0825599999998</v>
      </c>
    </row>
    <row r="10" spans="1:11" ht="15.75" thickBot="1" x14ac:dyDescent="0.3">
      <c r="A10" s="108">
        <v>5</v>
      </c>
      <c r="B10" s="109" t="s">
        <v>264</v>
      </c>
      <c r="C10" s="109">
        <v>88310</v>
      </c>
      <c r="D10" s="109" t="s">
        <v>274</v>
      </c>
      <c r="E10" s="110" t="s">
        <v>275</v>
      </c>
      <c r="F10" s="109" t="s">
        <v>267</v>
      </c>
      <c r="G10" s="111">
        <v>27.49</v>
      </c>
      <c r="H10" s="111">
        <f t="shared" si="0"/>
        <v>33.958396999999998</v>
      </c>
      <c r="I10" s="112">
        <v>160</v>
      </c>
      <c r="J10" s="113">
        <f t="shared" si="1"/>
        <v>4398.3999999999996</v>
      </c>
      <c r="K10" s="113">
        <f t="shared" si="2"/>
        <v>5433.3435199999994</v>
      </c>
    </row>
    <row r="11" spans="1:11" ht="26.25" thickBot="1" x14ac:dyDescent="0.3">
      <c r="A11" s="108">
        <v>6</v>
      </c>
      <c r="B11" s="109" t="s">
        <v>264</v>
      </c>
      <c r="C11" s="109">
        <v>100301</v>
      </c>
      <c r="D11" s="109" t="s">
        <v>274</v>
      </c>
      <c r="E11" s="110" t="s">
        <v>276</v>
      </c>
      <c r="F11" s="109" t="s">
        <v>267</v>
      </c>
      <c r="G11" s="111">
        <v>22.97</v>
      </c>
      <c r="H11" s="111">
        <f t="shared" si="0"/>
        <v>28.374841</v>
      </c>
      <c r="I11" s="112">
        <v>96</v>
      </c>
      <c r="J11" s="113">
        <f t="shared" si="1"/>
        <v>2205.12</v>
      </c>
      <c r="K11" s="113">
        <f t="shared" si="2"/>
        <v>2723.9847359999999</v>
      </c>
    </row>
    <row r="12" spans="1:11" ht="39" thickBot="1" x14ac:dyDescent="0.3">
      <c r="A12" s="108">
        <v>7</v>
      </c>
      <c r="B12" s="109" t="s">
        <v>264</v>
      </c>
      <c r="C12" s="109">
        <v>88267</v>
      </c>
      <c r="D12" s="109" t="s">
        <v>277</v>
      </c>
      <c r="E12" s="110" t="s">
        <v>278</v>
      </c>
      <c r="F12" s="109" t="s">
        <v>267</v>
      </c>
      <c r="G12" s="111">
        <v>25.23</v>
      </c>
      <c r="H12" s="111">
        <f t="shared" si="0"/>
        <v>31.166619000000001</v>
      </c>
      <c r="I12" s="112">
        <v>48</v>
      </c>
      <c r="J12" s="113">
        <f t="shared" si="1"/>
        <v>1211.04</v>
      </c>
      <c r="K12" s="113">
        <f t="shared" si="2"/>
        <v>1495.9977120000001</v>
      </c>
    </row>
    <row r="13" spans="1:11" ht="15.75" thickBot="1" x14ac:dyDescent="0.3">
      <c r="A13" s="108">
        <v>8</v>
      </c>
      <c r="B13" s="109" t="s">
        <v>264</v>
      </c>
      <c r="C13" s="109">
        <v>88273</v>
      </c>
      <c r="D13" s="109" t="s">
        <v>279</v>
      </c>
      <c r="E13" s="110" t="s">
        <v>280</v>
      </c>
      <c r="F13" s="109" t="s">
        <v>267</v>
      </c>
      <c r="G13" s="111">
        <v>25.14</v>
      </c>
      <c r="H13" s="111">
        <f t="shared" si="0"/>
        <v>31.055441999999999</v>
      </c>
      <c r="I13" s="112">
        <v>96</v>
      </c>
      <c r="J13" s="113">
        <f t="shared" si="1"/>
        <v>2413.44</v>
      </c>
      <c r="K13" s="113">
        <f t="shared" si="2"/>
        <v>2981.3224319999999</v>
      </c>
    </row>
    <row r="14" spans="1:11" ht="15.75" thickBot="1" x14ac:dyDescent="0.3">
      <c r="A14" s="108">
        <v>9</v>
      </c>
      <c r="B14" s="109" t="s">
        <v>264</v>
      </c>
      <c r="C14" s="109">
        <v>88261</v>
      </c>
      <c r="D14" s="109" t="s">
        <v>281</v>
      </c>
      <c r="E14" s="110" t="s">
        <v>282</v>
      </c>
      <c r="F14" s="109" t="s">
        <v>267</v>
      </c>
      <c r="G14" s="111">
        <v>24.77</v>
      </c>
      <c r="H14" s="111">
        <f t="shared" si="0"/>
        <v>30.598381</v>
      </c>
      <c r="I14" s="112">
        <v>96</v>
      </c>
      <c r="J14" s="113">
        <f t="shared" si="1"/>
        <v>2377.92</v>
      </c>
      <c r="K14" s="113">
        <f t="shared" si="2"/>
        <v>2937.4445759999999</v>
      </c>
    </row>
    <row r="15" spans="1:11" ht="15.75" thickBot="1" x14ac:dyDescent="0.3">
      <c r="A15" s="108">
        <v>10</v>
      </c>
      <c r="B15" s="109" t="s">
        <v>264</v>
      </c>
      <c r="C15" s="109">
        <v>88317</v>
      </c>
      <c r="D15" s="109" t="s">
        <v>283</v>
      </c>
      <c r="E15" s="110" t="s">
        <v>284</v>
      </c>
      <c r="F15" s="109" t="s">
        <v>267</v>
      </c>
      <c r="G15" s="111">
        <v>26.74</v>
      </c>
      <c r="H15" s="111">
        <f t="shared" si="0"/>
        <v>33.031921999999994</v>
      </c>
      <c r="I15" s="112">
        <v>40</v>
      </c>
      <c r="J15" s="113">
        <f t="shared" si="1"/>
        <v>1069.5999999999999</v>
      </c>
      <c r="K15" s="113">
        <f t="shared" si="2"/>
        <v>1321.2768799999999</v>
      </c>
    </row>
    <row r="16" spans="1:11" ht="15.75" thickBot="1" x14ac:dyDescent="0.3">
      <c r="A16" s="108">
        <v>11</v>
      </c>
      <c r="B16" s="109" t="s">
        <v>264</v>
      </c>
      <c r="C16" s="109">
        <v>88315</v>
      </c>
      <c r="D16" s="109" t="s">
        <v>285</v>
      </c>
      <c r="E16" s="110" t="s">
        <v>286</v>
      </c>
      <c r="F16" s="109" t="s">
        <v>267</v>
      </c>
      <c r="G16" s="111">
        <v>25.78</v>
      </c>
      <c r="H16" s="111">
        <f t="shared" si="0"/>
        <v>31.846034000000003</v>
      </c>
      <c r="I16" s="112">
        <v>96</v>
      </c>
      <c r="J16" s="113">
        <f t="shared" si="1"/>
        <v>2474.88</v>
      </c>
      <c r="K16" s="113">
        <f t="shared" si="2"/>
        <v>3057.2192640000003</v>
      </c>
    </row>
    <row r="17" spans="1:11" ht="15.75" thickBot="1" x14ac:dyDescent="0.3">
      <c r="A17" s="108">
        <v>12</v>
      </c>
      <c r="B17" s="109" t="s">
        <v>264</v>
      </c>
      <c r="C17" s="109">
        <v>88264</v>
      </c>
      <c r="D17" s="109" t="s">
        <v>287</v>
      </c>
      <c r="E17" s="110" t="s">
        <v>288</v>
      </c>
      <c r="F17" s="109" t="s">
        <v>267</v>
      </c>
      <c r="G17" s="111">
        <v>26.34</v>
      </c>
      <c r="H17" s="111">
        <f t="shared" si="0"/>
        <v>32.537801999999999</v>
      </c>
      <c r="I17" s="112">
        <v>48</v>
      </c>
      <c r="J17" s="113">
        <f t="shared" si="1"/>
        <v>1264.32</v>
      </c>
      <c r="K17" s="113">
        <f t="shared" si="2"/>
        <v>1561.814496</v>
      </c>
    </row>
    <row r="18" spans="1:11" ht="15.75" thickBot="1" x14ac:dyDescent="0.3">
      <c r="A18" s="108">
        <v>13</v>
      </c>
      <c r="B18" s="109" t="s">
        <v>264</v>
      </c>
      <c r="C18" s="109">
        <v>88266</v>
      </c>
      <c r="D18" s="109" t="s">
        <v>289</v>
      </c>
      <c r="E18" s="110" t="s">
        <v>290</v>
      </c>
      <c r="F18" s="109" t="s">
        <v>267</v>
      </c>
      <c r="G18" s="111">
        <v>33.950000000000003</v>
      </c>
      <c r="H18" s="111">
        <f t="shared" si="0"/>
        <v>41.938435000000005</v>
      </c>
      <c r="I18" s="112">
        <v>100</v>
      </c>
      <c r="J18" s="113">
        <f t="shared" si="1"/>
        <v>3395.0000000000005</v>
      </c>
      <c r="K18" s="113">
        <f t="shared" si="2"/>
        <v>4193.8435000000009</v>
      </c>
    </row>
    <row r="19" spans="1:11" ht="39" thickBot="1" x14ac:dyDescent="0.3">
      <c r="A19" s="108">
        <v>14</v>
      </c>
      <c r="B19" s="109" t="s">
        <v>264</v>
      </c>
      <c r="C19" s="109">
        <v>88252</v>
      </c>
      <c r="D19" s="109" t="s">
        <v>162</v>
      </c>
      <c r="E19" s="110" t="s">
        <v>291</v>
      </c>
      <c r="F19" s="109" t="s">
        <v>267</v>
      </c>
      <c r="G19" s="111">
        <v>20.48</v>
      </c>
      <c r="H19" s="111">
        <f t="shared" si="0"/>
        <v>25.298943999999999</v>
      </c>
      <c r="I19" s="112">
        <v>160</v>
      </c>
      <c r="J19" s="113">
        <f>I19*G19</f>
        <v>3276.8</v>
      </c>
      <c r="K19" s="113">
        <f t="shared" si="2"/>
        <v>4047.83104</v>
      </c>
    </row>
    <row r="20" spans="1:11" ht="39" thickBot="1" x14ac:dyDescent="0.3">
      <c r="A20" s="108">
        <v>15</v>
      </c>
      <c r="B20" s="109" t="s">
        <v>292</v>
      </c>
      <c r="C20" s="109" t="s">
        <v>293</v>
      </c>
      <c r="D20" s="109" t="s">
        <v>294</v>
      </c>
      <c r="E20" s="110" t="s">
        <v>295</v>
      </c>
      <c r="F20" s="109" t="s">
        <v>267</v>
      </c>
      <c r="G20" s="114">
        <v>23.16</v>
      </c>
      <c r="H20" s="111">
        <f t="shared" si="0"/>
        <v>28.609548</v>
      </c>
      <c r="I20" s="112">
        <v>120</v>
      </c>
      <c r="J20" s="113">
        <f>I20*G20</f>
        <v>2779.2</v>
      </c>
      <c r="K20" s="113">
        <f t="shared" si="2"/>
        <v>3433.1457599999999</v>
      </c>
    </row>
    <row r="21" spans="1:11" ht="26.25" thickBot="1" x14ac:dyDescent="0.3">
      <c r="A21" s="108">
        <v>16</v>
      </c>
      <c r="B21" s="109" t="s">
        <v>264</v>
      </c>
      <c r="C21" s="109">
        <v>90777</v>
      </c>
      <c r="D21" s="109" t="s">
        <v>296</v>
      </c>
      <c r="E21" s="110" t="s">
        <v>297</v>
      </c>
      <c r="F21" s="109" t="s">
        <v>267</v>
      </c>
      <c r="G21" s="115">
        <v>121.14</v>
      </c>
      <c r="H21" s="111">
        <f t="shared" si="0"/>
        <v>149.64424199999999</v>
      </c>
      <c r="I21" s="112">
        <v>40</v>
      </c>
      <c r="J21" s="116">
        <f t="shared" ref="J21" si="3">I21*G21</f>
        <v>4845.6000000000004</v>
      </c>
      <c r="K21" s="113">
        <f t="shared" si="2"/>
        <v>5985.7696799999994</v>
      </c>
    </row>
    <row r="22" spans="1:11" ht="15.75" thickBot="1" x14ac:dyDescent="0.3">
      <c r="A22" s="126"/>
      <c r="B22" s="126"/>
      <c r="C22" s="126"/>
      <c r="D22" s="126"/>
      <c r="E22" s="126"/>
      <c r="F22" s="126"/>
      <c r="G22" s="126"/>
      <c r="H22" s="126"/>
      <c r="I22" s="126"/>
      <c r="J22" s="127" t="s">
        <v>298</v>
      </c>
      <c r="K22" s="128">
        <f>SUM(K6:K21)</f>
        <v>55530.836195999989</v>
      </c>
    </row>
    <row r="23" spans="1:11" x14ac:dyDescent="0.25">
      <c r="A23" s="126"/>
      <c r="B23" s="126"/>
      <c r="C23" s="126"/>
      <c r="D23" s="126"/>
      <c r="E23" s="126"/>
      <c r="F23" s="126"/>
      <c r="G23" s="126"/>
      <c r="H23" s="126"/>
      <c r="I23" s="126"/>
      <c r="J23" s="129"/>
      <c r="K23" s="130"/>
    </row>
    <row r="24" spans="1:11" x14ac:dyDescent="0.25">
      <c r="A24" s="126"/>
      <c r="B24" s="126"/>
      <c r="C24" s="126"/>
      <c r="D24" s="126"/>
      <c r="E24" s="126"/>
      <c r="F24" s="126"/>
      <c r="G24" s="126"/>
      <c r="H24" s="126"/>
      <c r="I24" s="126"/>
      <c r="J24" s="129"/>
      <c r="K24" s="130"/>
    </row>
    <row r="25" spans="1:11" x14ac:dyDescent="0.25">
      <c r="A25" s="126"/>
      <c r="B25" s="126"/>
      <c r="C25" s="126"/>
      <c r="D25" s="126"/>
      <c r="E25" s="126"/>
      <c r="F25" s="126"/>
      <c r="G25" s="126"/>
      <c r="H25" s="126"/>
      <c r="I25" s="126"/>
      <c r="J25" s="129"/>
      <c r="K25" s="130"/>
    </row>
    <row r="26" spans="1:11" x14ac:dyDescent="0.25">
      <c r="A26" s="126"/>
      <c r="B26" s="126"/>
      <c r="C26" s="126"/>
      <c r="D26" s="126"/>
      <c r="E26" s="126"/>
      <c r="F26" s="126"/>
      <c r="G26" s="126"/>
      <c r="H26" s="126"/>
      <c r="I26" s="126"/>
      <c r="J26" s="129"/>
      <c r="K26" s="130"/>
    </row>
    <row r="27" spans="1:11" x14ac:dyDescent="0.25">
      <c r="A27" s="126"/>
      <c r="B27" s="126"/>
      <c r="C27" s="126"/>
      <c r="D27" s="126"/>
      <c r="E27" s="126"/>
      <c r="F27" s="126"/>
      <c r="G27" s="126"/>
      <c r="H27" s="126"/>
      <c r="I27" s="126"/>
      <c r="J27" s="129"/>
      <c r="K27" s="130"/>
    </row>
    <row r="28" spans="1:11" x14ac:dyDescent="0.25">
      <c r="A28" s="126"/>
      <c r="B28" s="126"/>
      <c r="C28" s="126"/>
      <c r="D28" s="126"/>
      <c r="E28" s="126"/>
      <c r="F28" s="126"/>
      <c r="G28" s="126"/>
      <c r="H28" s="126"/>
      <c r="I28" s="126"/>
      <c r="J28" s="129"/>
      <c r="K28" s="130"/>
    </row>
    <row r="29" spans="1:11" ht="15.75" thickBot="1" x14ac:dyDescent="0.3">
      <c r="A29" s="126"/>
      <c r="B29" s="126"/>
      <c r="C29" s="126"/>
      <c r="D29" s="126"/>
      <c r="E29" s="126"/>
      <c r="F29" s="126"/>
      <c r="G29" s="126"/>
      <c r="H29" s="126"/>
      <c r="I29" s="126"/>
      <c r="J29" s="129"/>
      <c r="K29" s="130"/>
    </row>
    <row r="30" spans="1:11" ht="26.25" thickBot="1" x14ac:dyDescent="0.3">
      <c r="A30" s="248" t="s">
        <v>1502</v>
      </c>
      <c r="B30" s="249">
        <v>0</v>
      </c>
      <c r="C30" s="126"/>
      <c r="D30" s="126"/>
      <c r="E30" s="126"/>
      <c r="F30" s="126"/>
      <c r="G30" s="126"/>
      <c r="H30" s="126"/>
      <c r="I30" s="126"/>
      <c r="J30" s="129"/>
      <c r="K30" s="130"/>
    </row>
    <row r="31" spans="1:11" ht="15.75" thickBot="1" x14ac:dyDescent="0.3">
      <c r="A31" s="445" t="s">
        <v>299</v>
      </c>
      <c r="B31" s="446"/>
      <c r="C31" s="446"/>
      <c r="D31" s="446"/>
      <c r="E31" s="446"/>
      <c r="F31" s="446"/>
      <c r="G31" s="446"/>
      <c r="H31" s="446"/>
      <c r="I31" s="446"/>
      <c r="J31" s="446"/>
      <c r="K31" s="447"/>
    </row>
    <row r="32" spans="1:11" ht="51.75" thickBot="1" x14ac:dyDescent="0.3">
      <c r="A32" s="107" t="s">
        <v>29</v>
      </c>
      <c r="B32" s="107" t="s">
        <v>255</v>
      </c>
      <c r="C32" s="107" t="s">
        <v>256</v>
      </c>
      <c r="D32" s="107" t="s">
        <v>117</v>
      </c>
      <c r="E32" s="107" t="s">
        <v>257</v>
      </c>
      <c r="F32" s="107" t="s">
        <v>258</v>
      </c>
      <c r="G32" s="107" t="s">
        <v>259</v>
      </c>
      <c r="H32" s="107" t="s">
        <v>260</v>
      </c>
      <c r="I32" s="107" t="s">
        <v>261</v>
      </c>
      <c r="J32" s="107" t="s">
        <v>262</v>
      </c>
      <c r="K32" s="107" t="s">
        <v>263</v>
      </c>
    </row>
    <row r="33" spans="1:11" ht="15.75" thickBot="1" x14ac:dyDescent="0.3">
      <c r="A33" s="108">
        <v>1</v>
      </c>
      <c r="B33" s="109" t="s">
        <v>264</v>
      </c>
      <c r="C33" s="109">
        <v>88309</v>
      </c>
      <c r="D33" s="109" t="s">
        <v>265</v>
      </c>
      <c r="E33" s="110" t="s">
        <v>266</v>
      </c>
      <c r="F33" s="109" t="s">
        <v>267</v>
      </c>
      <c r="G33" s="111">
        <v>25.99</v>
      </c>
      <c r="H33" s="111">
        <f>(G33+(G33*0.2353))*(100%-$B$30)</f>
        <v>32.105446999999998</v>
      </c>
      <c r="I33" s="112">
        <v>120</v>
      </c>
      <c r="J33" s="113">
        <f>I33*G33</f>
        <v>3118.7999999999997</v>
      </c>
      <c r="K33" s="113">
        <f>H33*I33</f>
        <v>3852.6536399999995</v>
      </c>
    </row>
    <row r="34" spans="1:11" ht="26.25" thickBot="1" x14ac:dyDescent="0.3">
      <c r="A34" s="108">
        <v>2</v>
      </c>
      <c r="B34" s="109" t="s">
        <v>264</v>
      </c>
      <c r="C34" s="109">
        <v>88242</v>
      </c>
      <c r="D34" s="109" t="s">
        <v>268</v>
      </c>
      <c r="E34" s="110" t="s">
        <v>269</v>
      </c>
      <c r="F34" s="109" t="s">
        <v>267</v>
      </c>
      <c r="G34" s="111">
        <v>21.33</v>
      </c>
      <c r="H34" s="111">
        <f t="shared" ref="H34:H47" si="4">(G34+(G34*0.2353))*(100%-$B$30)</f>
        <v>26.348948999999998</v>
      </c>
      <c r="I34" s="112">
        <v>60</v>
      </c>
      <c r="J34" s="113">
        <f t="shared" ref="J34:J47" si="5">I34*G34</f>
        <v>1279.8</v>
      </c>
      <c r="K34" s="113">
        <f t="shared" ref="K34:K47" si="6">H34*I34</f>
        <v>1580.9369399999998</v>
      </c>
    </row>
    <row r="35" spans="1:11" ht="15.75" thickBot="1" x14ac:dyDescent="0.3">
      <c r="A35" s="108">
        <v>3</v>
      </c>
      <c r="B35" s="109" t="s">
        <v>264</v>
      </c>
      <c r="C35" s="109">
        <v>101407</v>
      </c>
      <c r="D35" s="109" t="s">
        <v>270</v>
      </c>
      <c r="E35" s="110" t="s">
        <v>271</v>
      </c>
      <c r="F35" s="109" t="s">
        <v>267</v>
      </c>
      <c r="G35" s="111">
        <v>25.1</v>
      </c>
      <c r="H35" s="111">
        <f t="shared" si="4"/>
        <v>31.006030000000003</v>
      </c>
      <c r="I35" s="112">
        <v>40</v>
      </c>
      <c r="J35" s="113">
        <f t="shared" si="5"/>
        <v>1004</v>
      </c>
      <c r="K35" s="113">
        <f t="shared" si="6"/>
        <v>1240.2412000000002</v>
      </c>
    </row>
    <row r="36" spans="1:11" ht="15.75" thickBot="1" x14ac:dyDescent="0.3">
      <c r="A36" s="108">
        <v>4</v>
      </c>
      <c r="B36" s="109" t="s">
        <v>264</v>
      </c>
      <c r="C36" s="109">
        <v>88269</v>
      </c>
      <c r="D36" s="109" t="s">
        <v>272</v>
      </c>
      <c r="E36" s="110" t="s">
        <v>273</v>
      </c>
      <c r="F36" s="109" t="s">
        <v>267</v>
      </c>
      <c r="G36" s="111">
        <v>21.2</v>
      </c>
      <c r="H36" s="111">
        <f t="shared" si="4"/>
        <v>26.188359999999999</v>
      </c>
      <c r="I36" s="112">
        <v>40</v>
      </c>
      <c r="J36" s="113">
        <f t="shared" si="5"/>
        <v>848</v>
      </c>
      <c r="K36" s="113">
        <f t="shared" si="6"/>
        <v>1047.5344</v>
      </c>
    </row>
    <row r="37" spans="1:11" ht="15.75" thickBot="1" x14ac:dyDescent="0.3">
      <c r="A37" s="108">
        <v>5</v>
      </c>
      <c r="B37" s="109" t="s">
        <v>264</v>
      </c>
      <c r="C37" s="109">
        <v>88310</v>
      </c>
      <c r="D37" s="109" t="s">
        <v>274</v>
      </c>
      <c r="E37" s="110" t="s">
        <v>275</v>
      </c>
      <c r="F37" s="109" t="s">
        <v>267</v>
      </c>
      <c r="G37" s="111">
        <v>27.49</v>
      </c>
      <c r="H37" s="111">
        <f t="shared" si="4"/>
        <v>33.958396999999998</v>
      </c>
      <c r="I37" s="112">
        <v>96</v>
      </c>
      <c r="J37" s="113">
        <f t="shared" si="5"/>
        <v>2639.04</v>
      </c>
      <c r="K37" s="113">
        <f t="shared" si="6"/>
        <v>3260.006112</v>
      </c>
    </row>
    <row r="38" spans="1:11" ht="26.25" thickBot="1" x14ac:dyDescent="0.3">
      <c r="A38" s="108">
        <v>6</v>
      </c>
      <c r="B38" s="109" t="s">
        <v>264</v>
      </c>
      <c r="C38" s="109">
        <v>100301</v>
      </c>
      <c r="D38" s="109" t="s">
        <v>274</v>
      </c>
      <c r="E38" s="110" t="s">
        <v>276</v>
      </c>
      <c r="F38" s="109" t="s">
        <v>267</v>
      </c>
      <c r="G38" s="111">
        <v>22.97</v>
      </c>
      <c r="H38" s="111">
        <f t="shared" si="4"/>
        <v>28.374841</v>
      </c>
      <c r="I38" s="112">
        <v>40</v>
      </c>
      <c r="J38" s="113">
        <f t="shared" si="5"/>
        <v>918.8</v>
      </c>
      <c r="K38" s="113">
        <f t="shared" si="6"/>
        <v>1134.9936399999999</v>
      </c>
    </row>
    <row r="39" spans="1:11" ht="39" thickBot="1" x14ac:dyDescent="0.3">
      <c r="A39" s="108">
        <v>7</v>
      </c>
      <c r="B39" s="109" t="s">
        <v>264</v>
      </c>
      <c r="C39" s="109">
        <v>88267</v>
      </c>
      <c r="D39" s="109" t="s">
        <v>277</v>
      </c>
      <c r="E39" s="110" t="s">
        <v>278</v>
      </c>
      <c r="F39" s="109" t="s">
        <v>267</v>
      </c>
      <c r="G39" s="111">
        <v>25.23</v>
      </c>
      <c r="H39" s="111">
        <f t="shared" si="4"/>
        <v>31.166619000000001</v>
      </c>
      <c r="I39" s="112">
        <v>96</v>
      </c>
      <c r="J39" s="113">
        <f t="shared" si="5"/>
        <v>2422.08</v>
      </c>
      <c r="K39" s="113">
        <f t="shared" si="6"/>
        <v>2991.9954240000002</v>
      </c>
    </row>
    <row r="40" spans="1:11" ht="15.75" thickBot="1" x14ac:dyDescent="0.3">
      <c r="A40" s="108">
        <v>8</v>
      </c>
      <c r="B40" s="109" t="s">
        <v>264</v>
      </c>
      <c r="C40" s="109">
        <v>88273</v>
      </c>
      <c r="D40" s="109" t="s">
        <v>279</v>
      </c>
      <c r="E40" s="110" t="s">
        <v>280</v>
      </c>
      <c r="F40" s="109" t="s">
        <v>267</v>
      </c>
      <c r="G40" s="111">
        <v>25.14</v>
      </c>
      <c r="H40" s="111">
        <f t="shared" si="4"/>
        <v>31.055441999999999</v>
      </c>
      <c r="I40" s="112">
        <v>40</v>
      </c>
      <c r="J40" s="113">
        <f t="shared" si="5"/>
        <v>1005.6</v>
      </c>
      <c r="K40" s="113">
        <f t="shared" si="6"/>
        <v>1242.21768</v>
      </c>
    </row>
    <row r="41" spans="1:11" ht="15.75" thickBot="1" x14ac:dyDescent="0.3">
      <c r="A41" s="108">
        <v>9</v>
      </c>
      <c r="B41" s="109" t="s">
        <v>264</v>
      </c>
      <c r="C41" s="109">
        <v>88261</v>
      </c>
      <c r="D41" s="109" t="s">
        <v>281</v>
      </c>
      <c r="E41" s="110" t="s">
        <v>282</v>
      </c>
      <c r="F41" s="109" t="s">
        <v>267</v>
      </c>
      <c r="G41" s="111">
        <v>24.77</v>
      </c>
      <c r="H41" s="111">
        <f t="shared" si="4"/>
        <v>30.598381</v>
      </c>
      <c r="I41" s="112">
        <v>40</v>
      </c>
      <c r="J41" s="113">
        <f t="shared" si="5"/>
        <v>990.8</v>
      </c>
      <c r="K41" s="113">
        <f t="shared" si="6"/>
        <v>1223.93524</v>
      </c>
    </row>
    <row r="42" spans="1:11" ht="15.75" thickBot="1" x14ac:dyDescent="0.3">
      <c r="A42" s="108">
        <v>10</v>
      </c>
      <c r="B42" s="109" t="s">
        <v>264</v>
      </c>
      <c r="C42" s="109">
        <v>88317</v>
      </c>
      <c r="D42" s="109" t="s">
        <v>283</v>
      </c>
      <c r="E42" s="110" t="s">
        <v>284</v>
      </c>
      <c r="F42" s="109" t="s">
        <v>267</v>
      </c>
      <c r="G42" s="111">
        <v>26.74</v>
      </c>
      <c r="H42" s="111">
        <f t="shared" si="4"/>
        <v>33.031921999999994</v>
      </c>
      <c r="I42" s="112">
        <v>20</v>
      </c>
      <c r="J42" s="113">
        <f t="shared" si="5"/>
        <v>534.79999999999995</v>
      </c>
      <c r="K42" s="113">
        <f t="shared" si="6"/>
        <v>660.63843999999995</v>
      </c>
    </row>
    <row r="43" spans="1:11" ht="15.75" thickBot="1" x14ac:dyDescent="0.3">
      <c r="A43" s="108">
        <v>11</v>
      </c>
      <c r="B43" s="109" t="s">
        <v>264</v>
      </c>
      <c r="C43" s="109">
        <v>88315</v>
      </c>
      <c r="D43" s="109" t="s">
        <v>285</v>
      </c>
      <c r="E43" s="110" t="s">
        <v>286</v>
      </c>
      <c r="F43" s="109" t="s">
        <v>267</v>
      </c>
      <c r="G43" s="111">
        <v>25.78</v>
      </c>
      <c r="H43" s="111">
        <f t="shared" si="4"/>
        <v>31.846034000000003</v>
      </c>
      <c r="I43" s="112">
        <v>20</v>
      </c>
      <c r="J43" s="113">
        <f t="shared" si="5"/>
        <v>515.6</v>
      </c>
      <c r="K43" s="113">
        <f t="shared" si="6"/>
        <v>636.92068000000006</v>
      </c>
    </row>
    <row r="44" spans="1:11" ht="15.75" thickBot="1" x14ac:dyDescent="0.3">
      <c r="A44" s="108">
        <v>12</v>
      </c>
      <c r="B44" s="109" t="s">
        <v>264</v>
      </c>
      <c r="C44" s="109">
        <v>88264</v>
      </c>
      <c r="D44" s="109" t="s">
        <v>287</v>
      </c>
      <c r="E44" s="110" t="s">
        <v>288</v>
      </c>
      <c r="F44" s="109" t="s">
        <v>267</v>
      </c>
      <c r="G44" s="111">
        <v>26.34</v>
      </c>
      <c r="H44" s="111">
        <f t="shared" si="4"/>
        <v>32.537801999999999</v>
      </c>
      <c r="I44" s="112">
        <v>96</v>
      </c>
      <c r="J44" s="113">
        <f t="shared" si="5"/>
        <v>2528.64</v>
      </c>
      <c r="K44" s="113">
        <f t="shared" si="6"/>
        <v>3123.6289919999999</v>
      </c>
    </row>
    <row r="45" spans="1:11" ht="15.75" thickBot="1" x14ac:dyDescent="0.3">
      <c r="A45" s="108">
        <v>13</v>
      </c>
      <c r="B45" s="109" t="s">
        <v>264</v>
      </c>
      <c r="C45" s="109">
        <v>88266</v>
      </c>
      <c r="D45" s="109" t="s">
        <v>289</v>
      </c>
      <c r="E45" s="110" t="s">
        <v>290</v>
      </c>
      <c r="F45" s="109" t="s">
        <v>267</v>
      </c>
      <c r="G45" s="111">
        <v>33.950000000000003</v>
      </c>
      <c r="H45" s="111">
        <f t="shared" si="4"/>
        <v>41.938435000000005</v>
      </c>
      <c r="I45" s="112">
        <v>60</v>
      </c>
      <c r="J45" s="113">
        <f t="shared" si="5"/>
        <v>2037.0000000000002</v>
      </c>
      <c r="K45" s="113">
        <f t="shared" si="6"/>
        <v>2516.3061000000002</v>
      </c>
    </row>
    <row r="46" spans="1:11" ht="39" thickBot="1" x14ac:dyDescent="0.3">
      <c r="A46" s="108">
        <v>15</v>
      </c>
      <c r="B46" s="109" t="s">
        <v>264</v>
      </c>
      <c r="C46" s="109">
        <v>88252</v>
      </c>
      <c r="D46" s="109" t="s">
        <v>162</v>
      </c>
      <c r="E46" s="110" t="s">
        <v>291</v>
      </c>
      <c r="F46" s="109" t="s">
        <v>267</v>
      </c>
      <c r="G46" s="111">
        <v>20.48</v>
      </c>
      <c r="H46" s="111">
        <f t="shared" si="4"/>
        <v>25.298943999999999</v>
      </c>
      <c r="I46" s="112">
        <v>60</v>
      </c>
      <c r="J46" s="117">
        <f t="shared" si="5"/>
        <v>1228.8</v>
      </c>
      <c r="K46" s="113">
        <f t="shared" si="6"/>
        <v>1517.9366399999999</v>
      </c>
    </row>
    <row r="47" spans="1:11" ht="26.25" thickBot="1" x14ac:dyDescent="0.3">
      <c r="A47" s="108">
        <v>16</v>
      </c>
      <c r="B47" s="109" t="s">
        <v>264</v>
      </c>
      <c r="C47" s="109">
        <v>2706</v>
      </c>
      <c r="D47" s="109" t="s">
        <v>296</v>
      </c>
      <c r="E47" s="110" t="s">
        <v>297</v>
      </c>
      <c r="F47" s="109" t="s">
        <v>267</v>
      </c>
      <c r="G47" s="115">
        <v>121.14</v>
      </c>
      <c r="H47" s="111">
        <f t="shared" si="4"/>
        <v>149.64424199999999</v>
      </c>
      <c r="I47" s="112">
        <v>12</v>
      </c>
      <c r="J47" s="113">
        <f t="shared" si="5"/>
        <v>1453.68</v>
      </c>
      <c r="K47" s="113">
        <f t="shared" si="6"/>
        <v>1795.730904</v>
      </c>
    </row>
    <row r="48" spans="1:11" ht="15.75" thickBot="1" x14ac:dyDescent="0.3">
      <c r="A48" s="126"/>
      <c r="B48" s="126"/>
      <c r="C48" s="126"/>
      <c r="D48" s="126"/>
      <c r="E48" s="126"/>
      <c r="F48" s="126"/>
      <c r="G48" s="126"/>
      <c r="H48" s="126"/>
      <c r="I48" s="126"/>
      <c r="J48" s="131" t="s">
        <v>298</v>
      </c>
      <c r="K48" s="132">
        <f>SUM(K33:K47)</f>
        <v>27825.676031999999</v>
      </c>
    </row>
    <row r="49" spans="1:11" ht="15.75" thickBot="1" x14ac:dyDescent="0.3">
      <c r="A49" s="126"/>
      <c r="B49" s="126"/>
      <c r="C49" s="126"/>
      <c r="D49" s="126"/>
      <c r="E49" s="126"/>
      <c r="F49" s="126"/>
      <c r="G49" s="126"/>
      <c r="H49" s="126"/>
      <c r="I49" s="126"/>
      <c r="J49" s="131" t="s">
        <v>300</v>
      </c>
      <c r="K49" s="133">
        <f>K22+K48</f>
        <v>83356.512227999992</v>
      </c>
    </row>
    <row r="50" spans="1:11" x14ac:dyDescent="0.25">
      <c r="A50" s="126"/>
      <c r="B50" s="126"/>
      <c r="C50" s="126"/>
      <c r="D50" s="126"/>
      <c r="E50" s="126"/>
      <c r="F50" s="126"/>
      <c r="G50" s="126"/>
      <c r="H50" s="126"/>
      <c r="I50" s="126"/>
      <c r="J50" s="126"/>
      <c r="K50" s="126"/>
    </row>
    <row r="51" spans="1:11" ht="46.5" customHeight="1" x14ac:dyDescent="0.25">
      <c r="A51" s="441" t="s">
        <v>301</v>
      </c>
      <c r="B51" s="441"/>
      <c r="C51" s="441"/>
      <c r="D51" s="441"/>
      <c r="E51" s="441"/>
      <c r="F51" s="441"/>
      <c r="G51" s="441"/>
      <c r="H51" s="441"/>
      <c r="I51" s="441"/>
      <c r="J51" s="441"/>
      <c r="K51" s="441"/>
    </row>
    <row r="53" spans="1:11" x14ac:dyDescent="0.25">
      <c r="A53" t="s">
        <v>1511</v>
      </c>
    </row>
  </sheetData>
  <mergeCells count="7">
    <mergeCell ref="A51:K51"/>
    <mergeCell ref="A1:K1"/>
    <mergeCell ref="A2:K2"/>
    <mergeCell ref="A3:G3"/>
    <mergeCell ref="I3:K3"/>
    <mergeCell ref="A31:K31"/>
    <mergeCell ref="A4:I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1F31D-3F17-4D13-ACB3-519CD3F401CD}">
  <dimension ref="A1:I135"/>
  <sheetViews>
    <sheetView workbookViewId="0">
      <selection activeCell="K144" sqref="K144"/>
    </sheetView>
  </sheetViews>
  <sheetFormatPr defaultRowHeight="15" x14ac:dyDescent="0.25"/>
  <cols>
    <col min="2" max="2" width="12.5703125" customWidth="1"/>
    <col min="4" max="4" width="13.42578125" customWidth="1"/>
    <col min="6" max="6" width="11" customWidth="1"/>
    <col min="7" max="7" width="14.7109375" customWidth="1"/>
    <col min="8" max="8" width="11.28515625" customWidth="1"/>
    <col min="9" max="9" width="24.7109375" customWidth="1"/>
  </cols>
  <sheetData>
    <row r="1" spans="1:9" ht="15.75" thickBot="1" x14ac:dyDescent="0.3">
      <c r="A1" s="463" t="s">
        <v>165</v>
      </c>
      <c r="B1" s="464"/>
      <c r="C1" s="464"/>
      <c r="D1" s="464"/>
      <c r="E1" s="464"/>
      <c r="F1" s="464"/>
      <c r="G1" s="464"/>
      <c r="H1" s="464"/>
      <c r="I1" s="465"/>
    </row>
    <row r="2" spans="1:9" ht="64.5" customHeight="1" thickBot="1" x14ac:dyDescent="0.3">
      <c r="A2" s="515" t="s">
        <v>302</v>
      </c>
      <c r="B2" s="516"/>
      <c r="C2" s="516"/>
      <c r="D2" s="516"/>
      <c r="E2" s="516"/>
      <c r="F2" s="516"/>
      <c r="G2" s="516"/>
      <c r="H2" s="516"/>
      <c r="I2" s="517"/>
    </row>
    <row r="3" spans="1:9" ht="15.75" thickBot="1" x14ac:dyDescent="0.3">
      <c r="A3" s="463" t="s">
        <v>40</v>
      </c>
      <c r="B3" s="464"/>
      <c r="C3" s="464"/>
      <c r="D3" s="464"/>
      <c r="E3" s="464"/>
      <c r="F3" s="464"/>
      <c r="G3" s="464"/>
      <c r="H3" s="464"/>
      <c r="I3" s="465"/>
    </row>
    <row r="4" spans="1:9" x14ac:dyDescent="0.25">
      <c r="A4" s="134" t="s">
        <v>2</v>
      </c>
      <c r="B4" s="521" t="s">
        <v>41</v>
      </c>
      <c r="C4" s="522"/>
      <c r="D4" s="522"/>
      <c r="E4" s="522"/>
      <c r="F4" s="522"/>
      <c r="G4" s="522"/>
      <c r="H4" s="523"/>
      <c r="I4" s="135">
        <v>45597</v>
      </c>
    </row>
    <row r="5" spans="1:9" x14ac:dyDescent="0.25">
      <c r="A5" s="136" t="s">
        <v>3</v>
      </c>
      <c r="B5" s="450" t="s">
        <v>42</v>
      </c>
      <c r="C5" s="451"/>
      <c r="D5" s="451"/>
      <c r="E5" s="451"/>
      <c r="F5" s="451"/>
      <c r="G5" s="451"/>
      <c r="H5" s="452"/>
      <c r="I5" s="137" t="s">
        <v>157</v>
      </c>
    </row>
    <row r="6" spans="1:9" x14ac:dyDescent="0.25">
      <c r="A6" s="136" t="s">
        <v>5</v>
      </c>
      <c r="B6" s="499" t="s">
        <v>43</v>
      </c>
      <c r="C6" s="490"/>
      <c r="D6" s="490"/>
      <c r="E6" s="490"/>
      <c r="F6" s="490"/>
      <c r="G6" s="490"/>
      <c r="H6" s="491"/>
      <c r="I6" s="138"/>
    </row>
    <row r="7" spans="1:9" ht="15.75" thickBot="1" x14ac:dyDescent="0.3">
      <c r="A7" s="139" t="s">
        <v>6</v>
      </c>
      <c r="B7" s="512" t="s">
        <v>44</v>
      </c>
      <c r="C7" s="513"/>
      <c r="D7" s="513"/>
      <c r="E7" s="513"/>
      <c r="F7" s="513"/>
      <c r="G7" s="513"/>
      <c r="H7" s="514"/>
      <c r="I7" s="140">
        <v>12</v>
      </c>
    </row>
    <row r="8" spans="1:9" ht="15.75" thickBot="1" x14ac:dyDescent="0.3">
      <c r="A8" s="469"/>
      <c r="B8" s="470"/>
      <c r="C8" s="470"/>
      <c r="D8" s="470"/>
      <c r="E8" s="470"/>
      <c r="F8" s="470"/>
      <c r="G8" s="470"/>
      <c r="H8" s="470"/>
      <c r="I8" s="471"/>
    </row>
    <row r="9" spans="1:9" ht="15.75" thickBot="1" x14ac:dyDescent="0.3">
      <c r="A9" s="463" t="s">
        <v>45</v>
      </c>
      <c r="B9" s="464"/>
      <c r="C9" s="464"/>
      <c r="D9" s="464"/>
      <c r="E9" s="464"/>
      <c r="F9" s="464"/>
      <c r="G9" s="464"/>
      <c r="H9" s="464"/>
      <c r="I9" s="465"/>
    </row>
    <row r="10" spans="1:9" ht="25.5" x14ac:dyDescent="0.25">
      <c r="A10" s="524" t="s">
        <v>32</v>
      </c>
      <c r="B10" s="525"/>
      <c r="C10" s="525"/>
      <c r="D10" s="525"/>
      <c r="E10" s="525"/>
      <c r="F10" s="526"/>
      <c r="G10" s="527" t="s">
        <v>33</v>
      </c>
      <c r="H10" s="526"/>
      <c r="I10" s="118" t="s">
        <v>46</v>
      </c>
    </row>
    <row r="11" spans="1:9" ht="15.75" thickBot="1" x14ac:dyDescent="0.3">
      <c r="A11" s="528" t="s">
        <v>303</v>
      </c>
      <c r="B11" s="529"/>
      <c r="C11" s="529"/>
      <c r="D11" s="529"/>
      <c r="E11" s="529"/>
      <c r="F11" s="530"/>
      <c r="G11" s="531" t="s">
        <v>304</v>
      </c>
      <c r="H11" s="532"/>
      <c r="I11" s="141">
        <v>1</v>
      </c>
    </row>
    <row r="12" spans="1:9" ht="15.75" thickBot="1" x14ac:dyDescent="0.3">
      <c r="A12" s="469"/>
      <c r="B12" s="470"/>
      <c r="C12" s="470"/>
      <c r="D12" s="470"/>
      <c r="E12" s="470"/>
      <c r="F12" s="470"/>
      <c r="G12" s="470"/>
      <c r="H12" s="470"/>
      <c r="I12" s="471"/>
    </row>
    <row r="13" spans="1:9" ht="15.75" thickBot="1" x14ac:dyDescent="0.3">
      <c r="A13" s="463" t="s">
        <v>47</v>
      </c>
      <c r="B13" s="464"/>
      <c r="C13" s="464"/>
      <c r="D13" s="464"/>
      <c r="E13" s="464"/>
      <c r="F13" s="464"/>
      <c r="G13" s="464"/>
      <c r="H13" s="464"/>
      <c r="I13" s="465"/>
    </row>
    <row r="14" spans="1:9" ht="15.75" thickBot="1" x14ac:dyDescent="0.3">
      <c r="A14" s="463" t="s">
        <v>34</v>
      </c>
      <c r="B14" s="464"/>
      <c r="C14" s="464"/>
      <c r="D14" s="464"/>
      <c r="E14" s="464"/>
      <c r="F14" s="464"/>
      <c r="G14" s="464"/>
      <c r="H14" s="464"/>
      <c r="I14" s="465"/>
    </row>
    <row r="15" spans="1:9" ht="15.75" thickBot="1" x14ac:dyDescent="0.3">
      <c r="A15" s="518" t="s">
        <v>35</v>
      </c>
      <c r="B15" s="519"/>
      <c r="C15" s="519"/>
      <c r="D15" s="519"/>
      <c r="E15" s="519"/>
      <c r="F15" s="519"/>
      <c r="G15" s="519"/>
      <c r="H15" s="519"/>
      <c r="I15" s="520"/>
    </row>
    <row r="16" spans="1:9" ht="15.75" thickBot="1" x14ac:dyDescent="0.3">
      <c r="A16" s="463" t="s">
        <v>48</v>
      </c>
      <c r="B16" s="464"/>
      <c r="C16" s="464"/>
      <c r="D16" s="464"/>
      <c r="E16" s="464"/>
      <c r="F16" s="464"/>
      <c r="G16" s="464"/>
      <c r="H16" s="464"/>
      <c r="I16" s="465"/>
    </row>
    <row r="17" spans="1:9" ht="38.25" x14ac:dyDescent="0.25">
      <c r="A17" s="134">
        <v>1</v>
      </c>
      <c r="B17" s="521" t="s">
        <v>49</v>
      </c>
      <c r="C17" s="522"/>
      <c r="D17" s="522"/>
      <c r="E17" s="522"/>
      <c r="F17" s="522"/>
      <c r="G17" s="522"/>
      <c r="H17" s="523"/>
      <c r="I17" s="119" t="s">
        <v>305</v>
      </c>
    </row>
    <row r="18" spans="1:9" x14ac:dyDescent="0.25">
      <c r="A18" s="136">
        <v>2</v>
      </c>
      <c r="B18" s="499" t="s">
        <v>36</v>
      </c>
      <c r="C18" s="490"/>
      <c r="D18" s="490"/>
      <c r="E18" s="490"/>
      <c r="F18" s="490"/>
      <c r="G18" s="490"/>
      <c r="H18" s="491"/>
      <c r="I18" s="137" t="s">
        <v>294</v>
      </c>
    </row>
    <row r="19" spans="1:9" x14ac:dyDescent="0.25">
      <c r="A19" s="136">
        <v>3</v>
      </c>
      <c r="B19" s="499" t="s">
        <v>50</v>
      </c>
      <c r="C19" s="490"/>
      <c r="D19" s="490"/>
      <c r="E19" s="490"/>
      <c r="F19" s="490"/>
      <c r="G19" s="490"/>
      <c r="H19" s="491"/>
      <c r="I19" s="142">
        <v>1412</v>
      </c>
    </row>
    <row r="20" spans="1:9" x14ac:dyDescent="0.25">
      <c r="A20" s="136">
        <v>4</v>
      </c>
      <c r="B20" s="450" t="s">
        <v>51</v>
      </c>
      <c r="C20" s="451"/>
      <c r="D20" s="451"/>
      <c r="E20" s="451"/>
      <c r="F20" s="451"/>
      <c r="G20" s="451"/>
      <c r="H20" s="452"/>
      <c r="I20" s="137" t="s">
        <v>74</v>
      </c>
    </row>
    <row r="21" spans="1:9" ht="15.75" thickBot="1" x14ac:dyDescent="0.3">
      <c r="A21" s="139">
        <v>5</v>
      </c>
      <c r="B21" s="512" t="s">
        <v>52</v>
      </c>
      <c r="C21" s="513"/>
      <c r="D21" s="513"/>
      <c r="E21" s="513"/>
      <c r="F21" s="513"/>
      <c r="G21" s="513"/>
      <c r="H21" s="514"/>
      <c r="I21" s="143">
        <v>45292</v>
      </c>
    </row>
    <row r="22" spans="1:9" ht="15.75" thickBot="1" x14ac:dyDescent="0.3">
      <c r="A22" s="515"/>
      <c r="B22" s="516"/>
      <c r="C22" s="516"/>
      <c r="D22" s="516"/>
      <c r="E22" s="516"/>
      <c r="F22" s="516"/>
      <c r="G22" s="516"/>
      <c r="H22" s="516"/>
      <c r="I22" s="517"/>
    </row>
    <row r="23" spans="1:9" ht="15.75" thickBot="1" x14ac:dyDescent="0.3">
      <c r="A23" s="463" t="s">
        <v>53</v>
      </c>
      <c r="B23" s="464"/>
      <c r="C23" s="464"/>
      <c r="D23" s="464"/>
      <c r="E23" s="464"/>
      <c r="F23" s="464"/>
      <c r="G23" s="464"/>
      <c r="H23" s="464"/>
      <c r="I23" s="465"/>
    </row>
    <row r="24" spans="1:9" x14ac:dyDescent="0.25">
      <c r="A24" s="144">
        <v>1</v>
      </c>
      <c r="B24" s="487" t="s">
        <v>54</v>
      </c>
      <c r="C24" s="467"/>
      <c r="D24" s="467"/>
      <c r="E24" s="467"/>
      <c r="F24" s="467"/>
      <c r="G24" s="468"/>
      <c r="H24" s="145" t="s">
        <v>55</v>
      </c>
      <c r="I24" s="146" t="s">
        <v>56</v>
      </c>
    </row>
    <row r="25" spans="1:9" x14ac:dyDescent="0.25">
      <c r="A25" s="147" t="s">
        <v>2</v>
      </c>
      <c r="B25" s="499" t="s">
        <v>57</v>
      </c>
      <c r="C25" s="490"/>
      <c r="D25" s="490"/>
      <c r="E25" s="490"/>
      <c r="F25" s="490"/>
      <c r="G25" s="491"/>
      <c r="H25" s="148"/>
      <c r="I25" s="149">
        <f>I19</f>
        <v>1412</v>
      </c>
    </row>
    <row r="26" spans="1:9" x14ac:dyDescent="0.25">
      <c r="A26" s="147" t="s">
        <v>3</v>
      </c>
      <c r="B26" s="499" t="s">
        <v>58</v>
      </c>
      <c r="C26" s="490"/>
      <c r="D26" s="490"/>
      <c r="E26" s="490"/>
      <c r="F26" s="490"/>
      <c r="G26" s="491"/>
      <c r="H26" s="150"/>
      <c r="I26" s="149">
        <f>H26*G26</f>
        <v>0</v>
      </c>
    </row>
    <row r="27" spans="1:9" x14ac:dyDescent="0.25">
      <c r="A27" s="147" t="s">
        <v>5</v>
      </c>
      <c r="B27" s="499" t="s">
        <v>4</v>
      </c>
      <c r="C27" s="490"/>
      <c r="D27" s="490"/>
      <c r="E27" s="490"/>
      <c r="F27" s="490"/>
      <c r="G27" s="491"/>
      <c r="H27" s="150">
        <v>0.3</v>
      </c>
      <c r="I27" s="149">
        <f>H27*I25</f>
        <v>423.59999999999997</v>
      </c>
    </row>
    <row r="28" spans="1:9" x14ac:dyDescent="0.25">
      <c r="A28" s="147" t="s">
        <v>6</v>
      </c>
      <c r="B28" s="499" t="s">
        <v>59</v>
      </c>
      <c r="C28" s="490"/>
      <c r="D28" s="490"/>
      <c r="E28" s="490"/>
      <c r="F28" s="490"/>
      <c r="G28" s="491"/>
      <c r="H28" s="151"/>
      <c r="I28" s="149">
        <f t="shared" ref="I28:I29" si="0">H28*I26</f>
        <v>0</v>
      </c>
    </row>
    <row r="29" spans="1:9" x14ac:dyDescent="0.25">
      <c r="A29" s="147" t="s">
        <v>7</v>
      </c>
      <c r="B29" s="499" t="s">
        <v>60</v>
      </c>
      <c r="C29" s="490"/>
      <c r="D29" s="490"/>
      <c r="E29" s="490"/>
      <c r="F29" s="490"/>
      <c r="G29" s="491"/>
      <c r="H29" s="152"/>
      <c r="I29" s="149">
        <f t="shared" si="0"/>
        <v>0</v>
      </c>
    </row>
    <row r="30" spans="1:9" ht="23.25" customHeight="1" x14ac:dyDescent="0.25">
      <c r="A30" s="147" t="s">
        <v>8</v>
      </c>
      <c r="B30" s="499" t="s">
        <v>306</v>
      </c>
      <c r="C30" s="490"/>
      <c r="D30" s="490"/>
      <c r="E30" s="490"/>
      <c r="F30" s="490"/>
      <c r="G30" s="491"/>
      <c r="H30" s="150">
        <v>0.03</v>
      </c>
      <c r="I30" s="149">
        <f>H30*I25</f>
        <v>42.36</v>
      </c>
    </row>
    <row r="31" spans="1:9" ht="15.75" thickBot="1" x14ac:dyDescent="0.3">
      <c r="A31" s="484" t="s">
        <v>61</v>
      </c>
      <c r="B31" s="485"/>
      <c r="C31" s="485"/>
      <c r="D31" s="485"/>
      <c r="E31" s="485"/>
      <c r="F31" s="485"/>
      <c r="G31" s="485"/>
      <c r="H31" s="486"/>
      <c r="I31" s="153">
        <f>ROUND(SUM(I25:I30),2)</f>
        <v>1877.96</v>
      </c>
    </row>
    <row r="32" spans="1:9" ht="15.75" thickBot="1" x14ac:dyDescent="0.3">
      <c r="A32" s="496"/>
      <c r="B32" s="497"/>
      <c r="C32" s="497"/>
      <c r="D32" s="497"/>
      <c r="E32" s="497"/>
      <c r="F32" s="497"/>
      <c r="G32" s="497"/>
      <c r="H32" s="497"/>
      <c r="I32" s="498"/>
    </row>
    <row r="33" spans="1:9" ht="15.75" thickBot="1" x14ac:dyDescent="0.3">
      <c r="A33" s="463" t="s">
        <v>62</v>
      </c>
      <c r="B33" s="464"/>
      <c r="C33" s="464"/>
      <c r="D33" s="464"/>
      <c r="E33" s="464"/>
      <c r="F33" s="464"/>
      <c r="G33" s="464"/>
      <c r="H33" s="464"/>
      <c r="I33" s="465"/>
    </row>
    <row r="34" spans="1:9" x14ac:dyDescent="0.25">
      <c r="A34" s="466" t="s">
        <v>63</v>
      </c>
      <c r="B34" s="467"/>
      <c r="C34" s="467"/>
      <c r="D34" s="467"/>
      <c r="E34" s="467"/>
      <c r="F34" s="467"/>
      <c r="G34" s="468"/>
      <c r="H34" s="145" t="s">
        <v>55</v>
      </c>
      <c r="I34" s="146" t="s">
        <v>56</v>
      </c>
    </row>
    <row r="35" spans="1:9" ht="52.5" customHeight="1" x14ac:dyDescent="0.25">
      <c r="A35" s="147" t="s">
        <v>2</v>
      </c>
      <c r="B35" s="499" t="s">
        <v>307</v>
      </c>
      <c r="C35" s="490"/>
      <c r="D35" s="490"/>
      <c r="E35" s="490"/>
      <c r="F35" s="490"/>
      <c r="G35" s="491"/>
      <c r="H35" s="154">
        <f>((1/12)*100%)</f>
        <v>8.3333333333333329E-2</v>
      </c>
      <c r="I35" s="149">
        <f>ROUND(($I$31*H35),2)</f>
        <v>156.5</v>
      </c>
    </row>
    <row r="36" spans="1:9" ht="42" customHeight="1" x14ac:dyDescent="0.25">
      <c r="A36" s="147" t="s">
        <v>3</v>
      </c>
      <c r="B36" s="499" t="s">
        <v>308</v>
      </c>
      <c r="C36" s="490"/>
      <c r="D36" s="490"/>
      <c r="E36" s="490"/>
      <c r="F36" s="490"/>
      <c r="G36" s="491"/>
      <c r="H36" s="154">
        <v>0.1111</v>
      </c>
      <c r="I36" s="149">
        <f>ROUND(($I$31*H36),2)</f>
        <v>208.64</v>
      </c>
    </row>
    <row r="37" spans="1:9" ht="15.75" thickBot="1" x14ac:dyDescent="0.3">
      <c r="A37" s="484" t="s">
        <v>64</v>
      </c>
      <c r="B37" s="485"/>
      <c r="C37" s="485"/>
      <c r="D37" s="485"/>
      <c r="E37" s="485"/>
      <c r="F37" s="485"/>
      <c r="G37" s="486"/>
      <c r="H37" s="155">
        <f>SUM(H35:H36)</f>
        <v>0.19443333333333335</v>
      </c>
      <c r="I37" s="153">
        <f>SUM(I35:I36)</f>
        <v>365.14</v>
      </c>
    </row>
    <row r="38" spans="1:9" ht="15.75" thickBot="1" x14ac:dyDescent="0.3">
      <c r="A38" s="460"/>
      <c r="B38" s="461"/>
      <c r="C38" s="461"/>
      <c r="D38" s="461"/>
      <c r="E38" s="461"/>
      <c r="F38" s="461"/>
      <c r="G38" s="461"/>
      <c r="H38" s="461"/>
      <c r="I38" s="462"/>
    </row>
    <row r="39" spans="1:9" x14ac:dyDescent="0.25">
      <c r="A39" s="466" t="s">
        <v>65</v>
      </c>
      <c r="B39" s="467"/>
      <c r="C39" s="467"/>
      <c r="D39" s="467"/>
      <c r="E39" s="467"/>
      <c r="F39" s="467"/>
      <c r="G39" s="468"/>
      <c r="H39" s="156" t="s">
        <v>55</v>
      </c>
      <c r="I39" s="157" t="s">
        <v>56</v>
      </c>
    </row>
    <row r="40" spans="1:9" x14ac:dyDescent="0.25">
      <c r="A40" s="147" t="s">
        <v>2</v>
      </c>
      <c r="B40" s="499" t="s">
        <v>66</v>
      </c>
      <c r="C40" s="490"/>
      <c r="D40" s="490"/>
      <c r="E40" s="490"/>
      <c r="F40" s="490"/>
      <c r="G40" s="491"/>
      <c r="H40" s="154">
        <v>0.2</v>
      </c>
      <c r="I40" s="149">
        <f>ROUND((($I$31+$I$37)*H40),2)</f>
        <v>448.62</v>
      </c>
    </row>
    <row r="41" spans="1:9" x14ac:dyDescent="0.25">
      <c r="A41" s="147" t="s">
        <v>3</v>
      </c>
      <c r="B41" s="499" t="s">
        <v>67</v>
      </c>
      <c r="C41" s="490"/>
      <c r="D41" s="490"/>
      <c r="E41" s="490"/>
      <c r="F41" s="490"/>
      <c r="G41" s="491"/>
      <c r="H41" s="154">
        <v>2.5000000000000001E-2</v>
      </c>
      <c r="I41" s="149">
        <f t="shared" ref="I41:I47" si="1">ROUND((($I$31+$I$37)*H41),2)</f>
        <v>56.08</v>
      </c>
    </row>
    <row r="42" spans="1:9" ht="38.25" customHeight="1" x14ac:dyDescent="0.25">
      <c r="A42" s="147" t="s">
        <v>5</v>
      </c>
      <c r="B42" s="499" t="s">
        <v>309</v>
      </c>
      <c r="C42" s="490"/>
      <c r="D42" s="490"/>
      <c r="E42" s="490"/>
      <c r="F42" s="490"/>
      <c r="G42" s="491"/>
      <c r="H42" s="154">
        <v>0.03</v>
      </c>
      <c r="I42" s="149">
        <f t="shared" si="1"/>
        <v>67.290000000000006</v>
      </c>
    </row>
    <row r="43" spans="1:9" x14ac:dyDescent="0.25">
      <c r="A43" s="147" t="s">
        <v>6</v>
      </c>
      <c r="B43" s="499" t="s">
        <v>12</v>
      </c>
      <c r="C43" s="490"/>
      <c r="D43" s="490"/>
      <c r="E43" s="490"/>
      <c r="F43" s="490"/>
      <c r="G43" s="491"/>
      <c r="H43" s="154">
        <v>1.4999999999999999E-2</v>
      </c>
      <c r="I43" s="149">
        <f t="shared" si="1"/>
        <v>33.65</v>
      </c>
    </row>
    <row r="44" spans="1:9" x14ac:dyDescent="0.25">
      <c r="A44" s="147" t="s">
        <v>7</v>
      </c>
      <c r="B44" s="499" t="s">
        <v>68</v>
      </c>
      <c r="C44" s="490"/>
      <c r="D44" s="490"/>
      <c r="E44" s="490"/>
      <c r="F44" s="490"/>
      <c r="G44" s="491"/>
      <c r="H44" s="154">
        <v>0.01</v>
      </c>
      <c r="I44" s="149">
        <f t="shared" si="1"/>
        <v>22.43</v>
      </c>
    </row>
    <row r="45" spans="1:9" x14ac:dyDescent="0.25">
      <c r="A45" s="147" t="s">
        <v>8</v>
      </c>
      <c r="B45" s="499" t="s">
        <v>69</v>
      </c>
      <c r="C45" s="490"/>
      <c r="D45" s="490"/>
      <c r="E45" s="490"/>
      <c r="F45" s="490"/>
      <c r="G45" s="491"/>
      <c r="H45" s="154">
        <v>6.0000000000000001E-3</v>
      </c>
      <c r="I45" s="149">
        <f t="shared" si="1"/>
        <v>13.46</v>
      </c>
    </row>
    <row r="46" spans="1:9" x14ac:dyDescent="0.25">
      <c r="A46" s="147" t="s">
        <v>9</v>
      </c>
      <c r="B46" s="499" t="s">
        <v>70</v>
      </c>
      <c r="C46" s="490"/>
      <c r="D46" s="490"/>
      <c r="E46" s="490"/>
      <c r="F46" s="490"/>
      <c r="G46" s="491"/>
      <c r="H46" s="154">
        <v>2E-3</v>
      </c>
      <c r="I46" s="149">
        <f t="shared" si="1"/>
        <v>4.49</v>
      </c>
    </row>
    <row r="47" spans="1:9" x14ac:dyDescent="0.25">
      <c r="A47" s="147" t="s">
        <v>13</v>
      </c>
      <c r="B47" s="499" t="s">
        <v>71</v>
      </c>
      <c r="C47" s="490"/>
      <c r="D47" s="490"/>
      <c r="E47" s="490"/>
      <c r="F47" s="490"/>
      <c r="G47" s="491"/>
      <c r="H47" s="154">
        <v>0.08</v>
      </c>
      <c r="I47" s="149">
        <f t="shared" si="1"/>
        <v>179.45</v>
      </c>
    </row>
    <row r="48" spans="1:9" ht="15.75" thickBot="1" x14ac:dyDescent="0.3">
      <c r="A48" s="484" t="s">
        <v>72</v>
      </c>
      <c r="B48" s="485"/>
      <c r="C48" s="485"/>
      <c r="D48" s="485"/>
      <c r="E48" s="485"/>
      <c r="F48" s="485"/>
      <c r="G48" s="486"/>
      <c r="H48" s="155">
        <f>SUM(H40:H47)</f>
        <v>0.36800000000000005</v>
      </c>
      <c r="I48" s="153">
        <f>SUM(I40:I47)</f>
        <v>825.47</v>
      </c>
    </row>
    <row r="49" spans="1:9" ht="66.75" customHeight="1" thickBot="1" x14ac:dyDescent="0.3">
      <c r="A49" s="460" t="s">
        <v>141</v>
      </c>
      <c r="B49" s="510"/>
      <c r="C49" s="510"/>
      <c r="D49" s="510"/>
      <c r="E49" s="510"/>
      <c r="F49" s="510"/>
      <c r="G49" s="510"/>
      <c r="H49" s="510"/>
      <c r="I49" s="511"/>
    </row>
    <row r="50" spans="1:9" x14ac:dyDescent="0.25">
      <c r="A50" s="466" t="s">
        <v>73</v>
      </c>
      <c r="B50" s="467"/>
      <c r="C50" s="467"/>
      <c r="D50" s="467"/>
      <c r="E50" s="467"/>
      <c r="F50" s="467"/>
      <c r="G50" s="468"/>
      <c r="H50" s="158"/>
      <c r="I50" s="157" t="s">
        <v>56</v>
      </c>
    </row>
    <row r="51" spans="1:9" ht="29.25" customHeight="1" x14ac:dyDescent="0.25">
      <c r="A51" s="147" t="s">
        <v>2</v>
      </c>
      <c r="B51" s="492" t="s">
        <v>310</v>
      </c>
      <c r="C51" s="493"/>
      <c r="D51" s="493"/>
      <c r="E51" s="493"/>
      <c r="F51" s="493"/>
      <c r="G51" s="494"/>
      <c r="H51" s="151" t="s">
        <v>74</v>
      </c>
      <c r="I51" s="149">
        <f>[1]Transporte!D13</f>
        <v>58.460599999999999</v>
      </c>
    </row>
    <row r="52" spans="1:9" ht="27.75" customHeight="1" x14ac:dyDescent="0.25">
      <c r="A52" s="147" t="s">
        <v>3</v>
      </c>
      <c r="B52" s="492" t="s">
        <v>311</v>
      </c>
      <c r="C52" s="493"/>
      <c r="D52" s="493"/>
      <c r="E52" s="493"/>
      <c r="F52" s="493"/>
      <c r="G52" s="494"/>
      <c r="H52" s="159">
        <v>20.32</v>
      </c>
      <c r="I52" s="149">
        <f>H52*22</f>
        <v>447.04</v>
      </c>
    </row>
    <row r="53" spans="1:9" x14ac:dyDescent="0.25">
      <c r="A53" s="147" t="s">
        <v>5</v>
      </c>
      <c r="B53" s="492" t="s">
        <v>312</v>
      </c>
      <c r="C53" s="493"/>
      <c r="D53" s="493"/>
      <c r="E53" s="493"/>
      <c r="F53" s="493"/>
      <c r="G53" s="494"/>
      <c r="H53" s="151" t="s">
        <v>74</v>
      </c>
      <c r="I53" s="149">
        <v>6.6</v>
      </c>
    </row>
    <row r="54" spans="1:9" ht="15.75" thickBot="1" x14ac:dyDescent="0.3">
      <c r="A54" s="484" t="s">
        <v>75</v>
      </c>
      <c r="B54" s="485"/>
      <c r="C54" s="485"/>
      <c r="D54" s="485"/>
      <c r="E54" s="485"/>
      <c r="F54" s="485"/>
      <c r="G54" s="485"/>
      <c r="H54" s="486"/>
      <c r="I54" s="153">
        <f>SUM(I51:I53)</f>
        <v>512.10059999999999</v>
      </c>
    </row>
    <row r="55" spans="1:9" ht="114.75" customHeight="1" thickBot="1" x14ac:dyDescent="0.3">
      <c r="A55" s="460" t="s">
        <v>313</v>
      </c>
      <c r="B55" s="461"/>
      <c r="C55" s="461"/>
      <c r="D55" s="461"/>
      <c r="E55" s="461"/>
      <c r="F55" s="461"/>
      <c r="G55" s="461"/>
      <c r="H55" s="461"/>
      <c r="I55" s="462"/>
    </row>
    <row r="56" spans="1:9" ht="15.75" thickBot="1" x14ac:dyDescent="0.3">
      <c r="A56" s="463" t="s">
        <v>76</v>
      </c>
      <c r="B56" s="464"/>
      <c r="C56" s="464"/>
      <c r="D56" s="464"/>
      <c r="E56" s="464"/>
      <c r="F56" s="464"/>
      <c r="G56" s="464"/>
      <c r="H56" s="464"/>
      <c r="I56" s="465"/>
    </row>
    <row r="57" spans="1:9" x14ac:dyDescent="0.25">
      <c r="A57" s="466" t="s">
        <v>77</v>
      </c>
      <c r="B57" s="467"/>
      <c r="C57" s="467"/>
      <c r="D57" s="467"/>
      <c r="E57" s="467"/>
      <c r="F57" s="467"/>
      <c r="G57" s="467"/>
      <c r="H57" s="468"/>
      <c r="I57" s="146" t="s">
        <v>56</v>
      </c>
    </row>
    <row r="58" spans="1:9" x14ac:dyDescent="0.25">
      <c r="A58" s="147" t="s">
        <v>10</v>
      </c>
      <c r="B58" s="499" t="s">
        <v>78</v>
      </c>
      <c r="C58" s="490"/>
      <c r="D58" s="490"/>
      <c r="E58" s="490"/>
      <c r="F58" s="490"/>
      <c r="G58" s="490"/>
      <c r="H58" s="491"/>
      <c r="I58" s="149">
        <f>I37</f>
        <v>365.14</v>
      </c>
    </row>
    <row r="59" spans="1:9" x14ac:dyDescent="0.25">
      <c r="A59" s="147" t="s">
        <v>11</v>
      </c>
      <c r="B59" s="499" t="s">
        <v>79</v>
      </c>
      <c r="C59" s="490"/>
      <c r="D59" s="490"/>
      <c r="E59" s="490"/>
      <c r="F59" s="490"/>
      <c r="G59" s="490"/>
      <c r="H59" s="491"/>
      <c r="I59" s="149">
        <f>I48</f>
        <v>825.47</v>
      </c>
    </row>
    <row r="60" spans="1:9" x14ac:dyDescent="0.25">
      <c r="A60" s="147" t="s">
        <v>14</v>
      </c>
      <c r="B60" s="499" t="s">
        <v>15</v>
      </c>
      <c r="C60" s="490"/>
      <c r="D60" s="490"/>
      <c r="E60" s="490"/>
      <c r="F60" s="490"/>
      <c r="G60" s="490"/>
      <c r="H60" s="491"/>
      <c r="I60" s="149">
        <f>I54</f>
        <v>512.10059999999999</v>
      </c>
    </row>
    <row r="61" spans="1:9" ht="15.75" thickBot="1" x14ac:dyDescent="0.3">
      <c r="A61" s="484" t="s">
        <v>80</v>
      </c>
      <c r="B61" s="485"/>
      <c r="C61" s="485"/>
      <c r="D61" s="485"/>
      <c r="E61" s="485"/>
      <c r="F61" s="485"/>
      <c r="G61" s="485"/>
      <c r="H61" s="486"/>
      <c r="I61" s="153">
        <f>TRUNC(SUM(I58:I60),2)</f>
        <v>1702.71</v>
      </c>
    </row>
    <row r="62" spans="1:9" ht="15.75" thickBot="1" x14ac:dyDescent="0.3">
      <c r="A62" s="496"/>
      <c r="B62" s="497"/>
      <c r="C62" s="497"/>
      <c r="D62" s="497"/>
      <c r="E62" s="497"/>
      <c r="F62" s="497"/>
      <c r="G62" s="497"/>
      <c r="H62" s="497"/>
      <c r="I62" s="498"/>
    </row>
    <row r="63" spans="1:9" ht="15.75" thickBot="1" x14ac:dyDescent="0.3">
      <c r="A63" s="463" t="s">
        <v>81</v>
      </c>
      <c r="B63" s="464"/>
      <c r="C63" s="464"/>
      <c r="D63" s="464"/>
      <c r="E63" s="464"/>
      <c r="F63" s="464"/>
      <c r="G63" s="464"/>
      <c r="H63" s="464"/>
      <c r="I63" s="465"/>
    </row>
    <row r="64" spans="1:9" x14ac:dyDescent="0.25">
      <c r="A64" s="144">
        <v>3</v>
      </c>
      <c r="B64" s="487" t="s">
        <v>82</v>
      </c>
      <c r="C64" s="467"/>
      <c r="D64" s="467"/>
      <c r="E64" s="467"/>
      <c r="F64" s="467"/>
      <c r="G64" s="468"/>
      <c r="H64" s="145" t="s">
        <v>55</v>
      </c>
      <c r="I64" s="146" t="s">
        <v>56</v>
      </c>
    </row>
    <row r="65" spans="1:9" ht="75.75" customHeight="1" x14ac:dyDescent="0.25">
      <c r="A65" s="147" t="s">
        <v>2</v>
      </c>
      <c r="B65" s="481" t="s">
        <v>314</v>
      </c>
      <c r="C65" s="482"/>
      <c r="D65" s="482"/>
      <c r="E65" s="482"/>
      <c r="F65" s="482"/>
      <c r="G65" s="483"/>
      <c r="H65" s="154">
        <f>(((1/12)*0.05)*100%)</f>
        <v>4.1666666666666666E-3</v>
      </c>
      <c r="I65" s="149">
        <f>ROUND((I$31*$H$65),2)</f>
        <v>7.82</v>
      </c>
    </row>
    <row r="66" spans="1:9" ht="24" customHeight="1" x14ac:dyDescent="0.25">
      <c r="A66" s="147" t="s">
        <v>3</v>
      </c>
      <c r="B66" s="499" t="s">
        <v>16</v>
      </c>
      <c r="C66" s="490"/>
      <c r="D66" s="490"/>
      <c r="E66" s="490"/>
      <c r="F66" s="490"/>
      <c r="G66" s="491"/>
      <c r="H66" s="154">
        <f>H47*H65</f>
        <v>3.3333333333333332E-4</v>
      </c>
      <c r="I66" s="149">
        <f>ROUND((I$31*$H$66),2)</f>
        <v>0.63</v>
      </c>
    </row>
    <row r="67" spans="1:9" ht="66.75" customHeight="1" x14ac:dyDescent="0.25">
      <c r="A67" s="147" t="s">
        <v>5</v>
      </c>
      <c r="B67" s="481" t="s">
        <v>315</v>
      </c>
      <c r="C67" s="482"/>
      <c r="D67" s="482"/>
      <c r="E67" s="482"/>
      <c r="F67" s="482"/>
      <c r="G67" s="483"/>
      <c r="H67" s="154">
        <f>(((100%/30)*7)/12)</f>
        <v>1.9444444444444445E-2</v>
      </c>
      <c r="I67" s="149">
        <f>ROUND((I$31*$H$67),2)</f>
        <v>36.520000000000003</v>
      </c>
    </row>
    <row r="68" spans="1:9" ht="24" customHeight="1" x14ac:dyDescent="0.25">
      <c r="A68" s="147" t="s">
        <v>6</v>
      </c>
      <c r="B68" s="499" t="s">
        <v>83</v>
      </c>
      <c r="C68" s="490"/>
      <c r="D68" s="490"/>
      <c r="E68" s="490"/>
      <c r="F68" s="490"/>
      <c r="G68" s="491"/>
      <c r="H68" s="154">
        <f>H67*H48</f>
        <v>7.1555555555555565E-3</v>
      </c>
      <c r="I68" s="149">
        <f>ROUND((I$31*$H$68),2)</f>
        <v>13.44</v>
      </c>
    </row>
    <row r="69" spans="1:9" ht="54.75" customHeight="1" x14ac:dyDescent="0.25">
      <c r="A69" s="147" t="s">
        <v>7</v>
      </c>
      <c r="B69" s="481" t="s">
        <v>316</v>
      </c>
      <c r="C69" s="482"/>
      <c r="D69" s="482"/>
      <c r="E69" s="482"/>
      <c r="F69" s="482"/>
      <c r="G69" s="483"/>
      <c r="H69" s="154">
        <v>0.04</v>
      </c>
      <c r="I69" s="149">
        <f>ROUND((I$31*$H$69),2)</f>
        <v>75.12</v>
      </c>
    </row>
    <row r="70" spans="1:9" ht="15.75" thickBot="1" x14ac:dyDescent="0.3">
      <c r="A70" s="484" t="s">
        <v>84</v>
      </c>
      <c r="B70" s="485"/>
      <c r="C70" s="485"/>
      <c r="D70" s="485"/>
      <c r="E70" s="485"/>
      <c r="F70" s="485"/>
      <c r="G70" s="486"/>
      <c r="H70" s="155">
        <f>TRUNC(SUM(H65:H69),4)</f>
        <v>7.1099999999999997E-2</v>
      </c>
      <c r="I70" s="153">
        <f>SUM(I65:I69)</f>
        <v>133.53</v>
      </c>
    </row>
    <row r="71" spans="1:9" ht="15.75" thickBot="1" x14ac:dyDescent="0.3">
      <c r="A71" s="496"/>
      <c r="B71" s="497"/>
      <c r="C71" s="497"/>
      <c r="D71" s="497"/>
      <c r="E71" s="497"/>
      <c r="F71" s="497"/>
      <c r="G71" s="497"/>
      <c r="H71" s="497"/>
      <c r="I71" s="498"/>
    </row>
    <row r="72" spans="1:9" ht="15.75" thickBot="1" x14ac:dyDescent="0.3">
      <c r="A72" s="463" t="s">
        <v>85</v>
      </c>
      <c r="B72" s="464"/>
      <c r="C72" s="464"/>
      <c r="D72" s="464"/>
      <c r="E72" s="464"/>
      <c r="F72" s="464"/>
      <c r="G72" s="464"/>
      <c r="H72" s="464"/>
      <c r="I72" s="465"/>
    </row>
    <row r="73" spans="1:9" ht="38.25" customHeight="1" thickBot="1" x14ac:dyDescent="0.3">
      <c r="A73" s="460" t="s">
        <v>131</v>
      </c>
      <c r="B73" s="500"/>
      <c r="C73" s="500"/>
      <c r="D73" s="500"/>
      <c r="E73" s="500"/>
      <c r="F73" s="500"/>
      <c r="G73" s="500"/>
      <c r="H73" s="500"/>
      <c r="I73" s="501"/>
    </row>
    <row r="74" spans="1:9" ht="44.25" customHeight="1" thickBot="1" x14ac:dyDescent="0.3">
      <c r="A74" s="502" t="s">
        <v>317</v>
      </c>
      <c r="B74" s="503"/>
      <c r="C74" s="503"/>
      <c r="D74" s="503"/>
      <c r="E74" s="503"/>
      <c r="F74" s="503"/>
      <c r="G74" s="503"/>
      <c r="H74" s="503"/>
      <c r="I74" s="504"/>
    </row>
    <row r="75" spans="1:9" ht="39" thickBot="1" x14ac:dyDescent="0.3">
      <c r="A75" s="120" t="s">
        <v>132</v>
      </c>
      <c r="B75" s="121">
        <f>I31</f>
        <v>1877.96</v>
      </c>
      <c r="C75" s="122" t="s">
        <v>318</v>
      </c>
      <c r="D75" s="121">
        <f>I61-(I51+I52)</f>
        <v>1197.2094</v>
      </c>
      <c r="E75" s="120" t="s">
        <v>147</v>
      </c>
      <c r="F75" s="123">
        <f>I70</f>
        <v>133.53</v>
      </c>
      <c r="G75" s="505" t="s">
        <v>148</v>
      </c>
      <c r="H75" s="506"/>
      <c r="I75" s="124">
        <f>B75+D75+F75</f>
        <v>3208.6994</v>
      </c>
    </row>
    <row r="76" spans="1:9" x14ac:dyDescent="0.25">
      <c r="A76" s="507" t="s">
        <v>18</v>
      </c>
      <c r="B76" s="508"/>
      <c r="C76" s="508"/>
      <c r="D76" s="508"/>
      <c r="E76" s="508"/>
      <c r="F76" s="508"/>
      <c r="G76" s="509"/>
      <c r="H76" s="145" t="s">
        <v>55</v>
      </c>
      <c r="I76" s="146" t="s">
        <v>56</v>
      </c>
    </row>
    <row r="77" spans="1:9" ht="25.5" customHeight="1" x14ac:dyDescent="0.25">
      <c r="A77" s="147" t="s">
        <v>2</v>
      </c>
      <c r="B77" s="481" t="s">
        <v>319</v>
      </c>
      <c r="C77" s="482"/>
      <c r="D77" s="482"/>
      <c r="E77" s="482"/>
      <c r="F77" s="482"/>
      <c r="G77" s="483"/>
      <c r="H77" s="160">
        <v>9.0749999999999997E-2</v>
      </c>
      <c r="I77" s="149">
        <f>ROUND((I75*H77),2)</f>
        <v>291.19</v>
      </c>
    </row>
    <row r="78" spans="1:9" ht="26.25" customHeight="1" x14ac:dyDescent="0.25">
      <c r="A78" s="147" t="s">
        <v>3</v>
      </c>
      <c r="B78" s="499" t="s">
        <v>320</v>
      </c>
      <c r="C78" s="490"/>
      <c r="D78" s="490"/>
      <c r="E78" s="490"/>
      <c r="F78" s="490"/>
      <c r="G78" s="491"/>
      <c r="H78" s="161">
        <v>2.8E-3</v>
      </c>
      <c r="I78" s="149">
        <f>ROUND((I75*H78),2)</f>
        <v>8.98</v>
      </c>
    </row>
    <row r="79" spans="1:9" ht="25.5" customHeight="1" x14ac:dyDescent="0.25">
      <c r="A79" s="147" t="s">
        <v>5</v>
      </c>
      <c r="B79" s="481" t="s">
        <v>321</v>
      </c>
      <c r="C79" s="482"/>
      <c r="D79" s="482"/>
      <c r="E79" s="482"/>
      <c r="F79" s="482"/>
      <c r="G79" s="483"/>
      <c r="H79" s="161">
        <v>2.0799999999999999E-4</v>
      </c>
      <c r="I79" s="149">
        <f>ROUND((I75*H79),2)</f>
        <v>0.67</v>
      </c>
    </row>
    <row r="80" spans="1:9" ht="24" customHeight="1" x14ac:dyDescent="0.25">
      <c r="A80" s="147" t="s">
        <v>6</v>
      </c>
      <c r="B80" s="481" t="s">
        <v>322</v>
      </c>
      <c r="C80" s="482"/>
      <c r="D80" s="482"/>
      <c r="E80" s="482"/>
      <c r="F80" s="482"/>
      <c r="G80" s="483"/>
      <c r="H80" s="161">
        <v>2.7000000000000001E-3</v>
      </c>
      <c r="I80" s="149">
        <f>ROUND((I75*H80),2)</f>
        <v>8.66</v>
      </c>
    </row>
    <row r="81" spans="1:9" ht="107.25" customHeight="1" x14ac:dyDescent="0.25">
      <c r="A81" s="147" t="s">
        <v>7</v>
      </c>
      <c r="B81" s="481" t="s">
        <v>323</v>
      </c>
      <c r="C81" s="482"/>
      <c r="D81" s="482"/>
      <c r="E81" s="482"/>
      <c r="F81" s="482"/>
      <c r="G81" s="483"/>
      <c r="H81" s="161">
        <v>1.2999999999999999E-3</v>
      </c>
      <c r="I81" s="149">
        <f>ROUND((I75*H81),2)</f>
        <v>4.17</v>
      </c>
    </row>
    <row r="82" spans="1:9" ht="30" customHeight="1" x14ac:dyDescent="0.25">
      <c r="A82" s="147" t="s">
        <v>8</v>
      </c>
      <c r="B82" s="481" t="s">
        <v>324</v>
      </c>
      <c r="C82" s="482"/>
      <c r="D82" s="482"/>
      <c r="E82" s="482"/>
      <c r="F82" s="482"/>
      <c r="G82" s="483"/>
      <c r="H82" s="161">
        <v>8.3333000000000001E-3</v>
      </c>
      <c r="I82" s="149">
        <f>ROUND((I75*H82),2)</f>
        <v>26.74</v>
      </c>
    </row>
    <row r="83" spans="1:9" ht="15.75" thickBot="1" x14ac:dyDescent="0.3">
      <c r="A83" s="484" t="s">
        <v>86</v>
      </c>
      <c r="B83" s="485"/>
      <c r="C83" s="485"/>
      <c r="D83" s="485"/>
      <c r="E83" s="485"/>
      <c r="F83" s="485"/>
      <c r="G83" s="486"/>
      <c r="H83" s="155">
        <f>TRUNC(SUM(H77:H82),4)</f>
        <v>0.106</v>
      </c>
      <c r="I83" s="153">
        <f>SUM(I77:I82)</f>
        <v>340.41000000000008</v>
      </c>
    </row>
    <row r="84" spans="1:9" ht="15.75" thickBot="1" x14ac:dyDescent="0.3">
      <c r="A84" s="496"/>
      <c r="B84" s="497"/>
      <c r="C84" s="497"/>
      <c r="D84" s="497"/>
      <c r="E84" s="497"/>
      <c r="F84" s="497"/>
      <c r="G84" s="497"/>
      <c r="H84" s="497"/>
      <c r="I84" s="498"/>
    </row>
    <row r="85" spans="1:9" x14ac:dyDescent="0.25">
      <c r="A85" s="466" t="s">
        <v>21</v>
      </c>
      <c r="B85" s="467"/>
      <c r="C85" s="467"/>
      <c r="D85" s="467"/>
      <c r="E85" s="467"/>
      <c r="F85" s="467"/>
      <c r="G85" s="468"/>
      <c r="H85" s="156" t="s">
        <v>55</v>
      </c>
      <c r="I85" s="157" t="s">
        <v>56</v>
      </c>
    </row>
    <row r="86" spans="1:9" x14ac:dyDescent="0.25">
      <c r="A86" s="147" t="s">
        <v>2</v>
      </c>
      <c r="B86" s="499" t="s">
        <v>87</v>
      </c>
      <c r="C86" s="490"/>
      <c r="D86" s="490"/>
      <c r="E86" s="490"/>
      <c r="F86" s="490"/>
      <c r="G86" s="491"/>
      <c r="H86" s="161">
        <v>0</v>
      </c>
      <c r="I86" s="149">
        <v>0</v>
      </c>
    </row>
    <row r="87" spans="1:9" ht="15.75" thickBot="1" x14ac:dyDescent="0.3">
      <c r="A87" s="484" t="s">
        <v>88</v>
      </c>
      <c r="B87" s="485"/>
      <c r="C87" s="485"/>
      <c r="D87" s="485"/>
      <c r="E87" s="485"/>
      <c r="F87" s="485"/>
      <c r="G87" s="486"/>
      <c r="H87" s="155">
        <f>TRUNC(SUM(H86),4)</f>
        <v>0</v>
      </c>
      <c r="I87" s="153">
        <f>TRUNC(SUM(I86),2)</f>
        <v>0</v>
      </c>
    </row>
    <row r="88" spans="1:9" ht="15.75" thickBot="1" x14ac:dyDescent="0.3">
      <c r="A88" s="496"/>
      <c r="B88" s="497"/>
      <c r="C88" s="497"/>
      <c r="D88" s="497"/>
      <c r="E88" s="497"/>
      <c r="F88" s="497"/>
      <c r="G88" s="497"/>
      <c r="H88" s="497"/>
      <c r="I88" s="498"/>
    </row>
    <row r="89" spans="1:9" ht="15.75" thickBot="1" x14ac:dyDescent="0.3">
      <c r="A89" s="463" t="s">
        <v>89</v>
      </c>
      <c r="B89" s="464"/>
      <c r="C89" s="464"/>
      <c r="D89" s="464"/>
      <c r="E89" s="464"/>
      <c r="F89" s="464"/>
      <c r="G89" s="464"/>
      <c r="H89" s="464"/>
      <c r="I89" s="465"/>
    </row>
    <row r="90" spans="1:9" x14ac:dyDescent="0.25">
      <c r="A90" s="466" t="s">
        <v>17</v>
      </c>
      <c r="B90" s="467"/>
      <c r="C90" s="467"/>
      <c r="D90" s="467"/>
      <c r="E90" s="467"/>
      <c r="F90" s="467"/>
      <c r="G90" s="468"/>
      <c r="H90" s="145" t="s">
        <v>55</v>
      </c>
      <c r="I90" s="146" t="s">
        <v>56</v>
      </c>
    </row>
    <row r="91" spans="1:9" x14ac:dyDescent="0.25">
      <c r="A91" s="147" t="s">
        <v>19</v>
      </c>
      <c r="B91" s="499" t="s">
        <v>20</v>
      </c>
      <c r="C91" s="490"/>
      <c r="D91" s="490"/>
      <c r="E91" s="490"/>
      <c r="F91" s="490"/>
      <c r="G91" s="491"/>
      <c r="H91" s="154"/>
      <c r="I91" s="149">
        <f>I83</f>
        <v>340.41000000000008</v>
      </c>
    </row>
    <row r="92" spans="1:9" x14ac:dyDescent="0.25">
      <c r="A92" s="147" t="s">
        <v>22</v>
      </c>
      <c r="B92" s="499" t="s">
        <v>23</v>
      </c>
      <c r="C92" s="490"/>
      <c r="D92" s="490"/>
      <c r="E92" s="490"/>
      <c r="F92" s="490"/>
      <c r="G92" s="491"/>
      <c r="H92" s="154"/>
      <c r="I92" s="149">
        <f>I87</f>
        <v>0</v>
      </c>
    </row>
    <row r="93" spans="1:9" ht="15.75" thickBot="1" x14ac:dyDescent="0.3">
      <c r="A93" s="484" t="s">
        <v>90</v>
      </c>
      <c r="B93" s="485"/>
      <c r="C93" s="485"/>
      <c r="D93" s="485"/>
      <c r="E93" s="485"/>
      <c r="F93" s="485"/>
      <c r="G93" s="486"/>
      <c r="H93" s="155"/>
      <c r="I93" s="153">
        <f>I91+I92</f>
        <v>340.41000000000008</v>
      </c>
    </row>
    <row r="94" spans="1:9" ht="15.75" thickBot="1" x14ac:dyDescent="0.3">
      <c r="A94" s="496"/>
      <c r="B94" s="497"/>
      <c r="C94" s="497"/>
      <c r="D94" s="497"/>
      <c r="E94" s="497"/>
      <c r="F94" s="497"/>
      <c r="G94" s="497"/>
      <c r="H94" s="497"/>
      <c r="I94" s="498"/>
    </row>
    <row r="95" spans="1:9" ht="15.75" thickBot="1" x14ac:dyDescent="0.3">
      <c r="A95" s="463" t="s">
        <v>91</v>
      </c>
      <c r="B95" s="464"/>
      <c r="C95" s="464"/>
      <c r="D95" s="464"/>
      <c r="E95" s="464"/>
      <c r="F95" s="464"/>
      <c r="G95" s="464"/>
      <c r="H95" s="464"/>
      <c r="I95" s="465"/>
    </row>
    <row r="96" spans="1:9" x14ac:dyDescent="0.25">
      <c r="A96" s="144">
        <v>5</v>
      </c>
      <c r="B96" s="487" t="s">
        <v>92</v>
      </c>
      <c r="C96" s="467"/>
      <c r="D96" s="467"/>
      <c r="E96" s="467"/>
      <c r="F96" s="467"/>
      <c r="G96" s="468"/>
      <c r="H96" s="145"/>
      <c r="I96" s="146" t="s">
        <v>56</v>
      </c>
    </row>
    <row r="97" spans="1:9" x14ac:dyDescent="0.25">
      <c r="A97" s="147" t="s">
        <v>2</v>
      </c>
      <c r="B97" s="492" t="s">
        <v>325</v>
      </c>
      <c r="C97" s="493"/>
      <c r="D97" s="493"/>
      <c r="E97" s="493"/>
      <c r="F97" s="493"/>
      <c r="G97" s="494"/>
      <c r="H97" s="151" t="s">
        <v>74</v>
      </c>
      <c r="I97" s="149">
        <f>[2]Uniforme!F12</f>
        <v>70.456666666666663</v>
      </c>
    </row>
    <row r="98" spans="1:9" x14ac:dyDescent="0.25">
      <c r="A98" s="147" t="s">
        <v>3</v>
      </c>
      <c r="B98" s="492" t="s">
        <v>326</v>
      </c>
      <c r="C98" s="493"/>
      <c r="D98" s="493"/>
      <c r="E98" s="493"/>
      <c r="F98" s="493"/>
      <c r="G98" s="494"/>
      <c r="H98" s="151" t="s">
        <v>74</v>
      </c>
      <c r="I98" s="149">
        <f>'[2]Materiais e EPI'!G42</f>
        <v>17.15925</v>
      </c>
    </row>
    <row r="99" spans="1:9" x14ac:dyDescent="0.25">
      <c r="A99" s="87" t="s">
        <v>5</v>
      </c>
      <c r="B99" s="495" t="s">
        <v>327</v>
      </c>
      <c r="C99" s="495"/>
      <c r="D99" s="495"/>
      <c r="E99" s="495"/>
      <c r="F99" s="495"/>
      <c r="G99" s="495"/>
      <c r="H99" s="162" t="s">
        <v>74</v>
      </c>
      <c r="I99" s="163">
        <f>'[2]Materiais e EPI'!G59</f>
        <v>41.713749999999997</v>
      </c>
    </row>
    <row r="100" spans="1:9" ht="15.75" thickBot="1" x14ac:dyDescent="0.3">
      <c r="A100" s="484" t="s">
        <v>94</v>
      </c>
      <c r="B100" s="485"/>
      <c r="C100" s="485"/>
      <c r="D100" s="485"/>
      <c r="E100" s="485"/>
      <c r="F100" s="485"/>
      <c r="G100" s="486"/>
      <c r="H100" s="155" t="s">
        <v>74</v>
      </c>
      <c r="I100" s="153">
        <f>ROUND(SUM(I97:I98),2)</f>
        <v>87.62</v>
      </c>
    </row>
    <row r="101" spans="1:9" ht="15.75" thickBot="1" x14ac:dyDescent="0.3">
      <c r="A101" s="496"/>
      <c r="B101" s="497"/>
      <c r="C101" s="497"/>
      <c r="D101" s="497"/>
      <c r="E101" s="497"/>
      <c r="F101" s="497"/>
      <c r="G101" s="497"/>
      <c r="H101" s="497"/>
      <c r="I101" s="498"/>
    </row>
    <row r="102" spans="1:9" ht="15.75" thickBot="1" x14ac:dyDescent="0.3">
      <c r="A102" s="463" t="s">
        <v>95</v>
      </c>
      <c r="B102" s="464"/>
      <c r="C102" s="464"/>
      <c r="D102" s="464"/>
      <c r="E102" s="464"/>
      <c r="F102" s="464"/>
      <c r="G102" s="464"/>
      <c r="H102" s="464"/>
      <c r="I102" s="465"/>
    </row>
    <row r="103" spans="1:9" x14ac:dyDescent="0.25">
      <c r="A103" s="144">
        <v>6</v>
      </c>
      <c r="B103" s="487" t="s">
        <v>96</v>
      </c>
      <c r="C103" s="467"/>
      <c r="D103" s="467"/>
      <c r="E103" s="467"/>
      <c r="F103" s="467"/>
      <c r="G103" s="468"/>
      <c r="H103" s="145" t="s">
        <v>55</v>
      </c>
      <c r="I103" s="146" t="s">
        <v>56</v>
      </c>
    </row>
    <row r="104" spans="1:9" ht="47.25" customHeight="1" x14ac:dyDescent="0.25">
      <c r="A104" s="475" t="s">
        <v>133</v>
      </c>
      <c r="B104" s="482"/>
      <c r="C104" s="482"/>
      <c r="D104" s="482"/>
      <c r="E104" s="482"/>
      <c r="F104" s="482"/>
      <c r="G104" s="482"/>
      <c r="H104" s="482"/>
      <c r="I104" s="488"/>
    </row>
    <row r="105" spans="1:9" ht="29.25" customHeight="1" x14ac:dyDescent="0.25">
      <c r="A105" s="147" t="s">
        <v>2</v>
      </c>
      <c r="B105" s="489" t="s">
        <v>0</v>
      </c>
      <c r="C105" s="490"/>
      <c r="D105" s="490"/>
      <c r="E105" s="490"/>
      <c r="F105" s="490"/>
      <c r="G105" s="491"/>
      <c r="H105" s="154">
        <v>0.05</v>
      </c>
      <c r="I105" s="149">
        <f>(H105*I131)</f>
        <v>207.11149999999998</v>
      </c>
    </row>
    <row r="106" spans="1:9" ht="44.25" customHeight="1" x14ac:dyDescent="0.25">
      <c r="A106" s="475" t="s">
        <v>134</v>
      </c>
      <c r="B106" s="476"/>
      <c r="C106" s="476"/>
      <c r="D106" s="476"/>
      <c r="E106" s="476"/>
      <c r="F106" s="476"/>
      <c r="G106" s="476"/>
      <c r="H106" s="476"/>
      <c r="I106" s="477"/>
    </row>
    <row r="107" spans="1:9" x14ac:dyDescent="0.25">
      <c r="A107" s="147" t="s">
        <v>3</v>
      </c>
      <c r="B107" s="489" t="s">
        <v>1</v>
      </c>
      <c r="C107" s="490"/>
      <c r="D107" s="490"/>
      <c r="E107" s="490"/>
      <c r="F107" s="490"/>
      <c r="G107" s="491"/>
      <c r="H107" s="154">
        <v>7.0000000000000007E-2</v>
      </c>
      <c r="I107" s="149">
        <f>(H107*(I105+I131))</f>
        <v>304.45390500000002</v>
      </c>
    </row>
    <row r="108" spans="1:9" ht="37.5" customHeight="1" x14ac:dyDescent="0.25">
      <c r="A108" s="475" t="s">
        <v>135</v>
      </c>
      <c r="B108" s="476"/>
      <c r="C108" s="476"/>
      <c r="D108" s="476"/>
      <c r="E108" s="476"/>
      <c r="F108" s="476"/>
      <c r="G108" s="476"/>
      <c r="H108" s="476"/>
      <c r="I108" s="477"/>
    </row>
    <row r="109" spans="1:9" ht="19.5" customHeight="1" x14ac:dyDescent="0.25">
      <c r="A109" s="147" t="s">
        <v>5</v>
      </c>
      <c r="B109" s="478" t="s">
        <v>97</v>
      </c>
      <c r="C109" s="479"/>
      <c r="D109" s="479"/>
      <c r="E109" s="479"/>
      <c r="F109" s="479"/>
      <c r="G109" s="480"/>
      <c r="H109" s="150"/>
      <c r="I109" s="164"/>
    </row>
    <row r="110" spans="1:9" ht="54.75" customHeight="1" x14ac:dyDescent="0.25">
      <c r="A110" s="147" t="s">
        <v>98</v>
      </c>
      <c r="B110" s="481" t="s">
        <v>328</v>
      </c>
      <c r="C110" s="482"/>
      <c r="D110" s="482"/>
      <c r="E110" s="482"/>
      <c r="F110" s="482"/>
      <c r="G110" s="483"/>
      <c r="H110" s="165">
        <v>6.4999999999999997E-3</v>
      </c>
      <c r="I110" s="149">
        <f>(H110*I120)</f>
        <v>33.114066776135743</v>
      </c>
    </row>
    <row r="111" spans="1:9" ht="38.25" customHeight="1" x14ac:dyDescent="0.25">
      <c r="A111" s="147" t="s">
        <v>99</v>
      </c>
      <c r="B111" s="481" t="s">
        <v>329</v>
      </c>
      <c r="C111" s="482"/>
      <c r="D111" s="482"/>
      <c r="E111" s="482"/>
      <c r="F111" s="482"/>
      <c r="G111" s="483"/>
      <c r="H111" s="165">
        <v>0.03</v>
      </c>
      <c r="I111" s="149">
        <f>(H111*I120)</f>
        <v>152.83415435139574</v>
      </c>
    </row>
    <row r="112" spans="1:9" x14ac:dyDescent="0.25">
      <c r="A112" s="147" t="s">
        <v>100</v>
      </c>
      <c r="B112" s="481" t="s">
        <v>330</v>
      </c>
      <c r="C112" s="482"/>
      <c r="D112" s="482"/>
      <c r="E112" s="482"/>
      <c r="F112" s="482"/>
      <c r="G112" s="483"/>
      <c r="H112" s="150">
        <v>0.05</v>
      </c>
      <c r="I112" s="149">
        <f>(H112*I120)</f>
        <v>254.72359058565959</v>
      </c>
    </row>
    <row r="113" spans="1:9" ht="15.75" thickBot="1" x14ac:dyDescent="0.3">
      <c r="A113" s="484" t="s">
        <v>101</v>
      </c>
      <c r="B113" s="485"/>
      <c r="C113" s="485"/>
      <c r="D113" s="485"/>
      <c r="E113" s="485"/>
      <c r="F113" s="485"/>
      <c r="G113" s="486"/>
      <c r="H113" s="166">
        <f>SUM(H105:H112)</f>
        <v>0.20650000000000002</v>
      </c>
      <c r="I113" s="153">
        <f>ROUND(SUM(I105:I112),2)</f>
        <v>952.24</v>
      </c>
    </row>
    <row r="114" spans="1:9" ht="15.75" thickBot="1" x14ac:dyDescent="0.3">
      <c r="A114" s="469"/>
      <c r="B114" s="470"/>
      <c r="C114" s="470"/>
      <c r="D114" s="470"/>
      <c r="E114" s="470"/>
      <c r="F114" s="470"/>
      <c r="G114" s="470"/>
      <c r="H114" s="470"/>
      <c r="I114" s="471"/>
    </row>
    <row r="115" spans="1:9" ht="63" customHeight="1" x14ac:dyDescent="0.25">
      <c r="A115" s="167" t="s">
        <v>102</v>
      </c>
      <c r="B115" s="472" t="s">
        <v>103</v>
      </c>
      <c r="C115" s="472"/>
      <c r="D115" s="472"/>
      <c r="E115" s="472"/>
      <c r="F115" s="472"/>
      <c r="G115" s="472"/>
      <c r="H115" s="168">
        <f>(H110+H111+H112)</f>
        <v>8.6499999999999994E-2</v>
      </c>
      <c r="I115" s="169"/>
    </row>
    <row r="116" spans="1:9" x14ac:dyDescent="0.25">
      <c r="A116" s="170"/>
      <c r="B116" s="473">
        <v>100</v>
      </c>
      <c r="C116" s="473"/>
      <c r="D116" s="473"/>
      <c r="E116" s="473"/>
      <c r="F116" s="473"/>
      <c r="G116" s="473"/>
      <c r="H116" s="171"/>
      <c r="I116" s="172"/>
    </row>
    <row r="117" spans="1:9" x14ac:dyDescent="0.25">
      <c r="A117" s="173"/>
      <c r="B117" s="174"/>
      <c r="C117" s="174"/>
      <c r="D117" s="174"/>
      <c r="E117" s="174"/>
      <c r="F117" s="174"/>
      <c r="G117" s="174"/>
      <c r="H117" s="171"/>
      <c r="I117" s="172"/>
    </row>
    <row r="118" spans="1:9" ht="56.25" customHeight="1" x14ac:dyDescent="0.25">
      <c r="A118" s="170" t="s">
        <v>104</v>
      </c>
      <c r="B118" s="473" t="s">
        <v>105</v>
      </c>
      <c r="C118" s="473"/>
      <c r="D118" s="473"/>
      <c r="E118" s="473"/>
      <c r="F118" s="473"/>
      <c r="G118" s="473"/>
      <c r="H118" s="171"/>
      <c r="I118" s="175">
        <f>ROUND(I131+I105+I107,2)</f>
        <v>4653.8</v>
      </c>
    </row>
    <row r="119" spans="1:9" x14ac:dyDescent="0.25">
      <c r="A119" s="170"/>
      <c r="B119" s="174"/>
      <c r="C119" s="174"/>
      <c r="D119" s="174"/>
      <c r="E119" s="174"/>
      <c r="F119" s="174"/>
      <c r="G119" s="174"/>
      <c r="H119" s="171"/>
      <c r="I119" s="172"/>
    </row>
    <row r="120" spans="1:9" ht="41.25" customHeight="1" x14ac:dyDescent="0.25">
      <c r="A120" s="170" t="s">
        <v>106</v>
      </c>
      <c r="B120" s="473" t="s">
        <v>107</v>
      </c>
      <c r="C120" s="473"/>
      <c r="D120" s="473"/>
      <c r="E120" s="473"/>
      <c r="F120" s="473"/>
      <c r="G120" s="473"/>
      <c r="H120" s="171"/>
      <c r="I120" s="176">
        <f>(I118/(1-H115))</f>
        <v>5094.4718117131915</v>
      </c>
    </row>
    <row r="121" spans="1:9" x14ac:dyDescent="0.25">
      <c r="A121" s="170"/>
      <c r="B121" s="174"/>
      <c r="C121" s="174"/>
      <c r="D121" s="174"/>
      <c r="E121" s="174"/>
      <c r="F121" s="174"/>
      <c r="G121" s="174"/>
      <c r="H121" s="171"/>
      <c r="I121" s="172"/>
    </row>
    <row r="122" spans="1:9" ht="15.75" thickBot="1" x14ac:dyDescent="0.3">
      <c r="A122" s="177"/>
      <c r="B122" s="474" t="s">
        <v>108</v>
      </c>
      <c r="C122" s="474"/>
      <c r="D122" s="474"/>
      <c r="E122" s="474"/>
      <c r="F122" s="474"/>
      <c r="G122" s="474"/>
      <c r="H122" s="178"/>
      <c r="I122" s="179">
        <f>(I120-I118)</f>
        <v>440.67181171319135</v>
      </c>
    </row>
    <row r="123" spans="1:9" ht="54.75" customHeight="1" thickBot="1" x14ac:dyDescent="0.3">
      <c r="A123" s="460" t="s">
        <v>136</v>
      </c>
      <c r="B123" s="461"/>
      <c r="C123" s="461"/>
      <c r="D123" s="461"/>
      <c r="E123" s="461"/>
      <c r="F123" s="461"/>
      <c r="G123" s="461"/>
      <c r="H123" s="461"/>
      <c r="I123" s="462"/>
    </row>
    <row r="124" spans="1:9" ht="15.75" thickBot="1" x14ac:dyDescent="0.3">
      <c r="A124" s="463" t="s">
        <v>109</v>
      </c>
      <c r="B124" s="464"/>
      <c r="C124" s="464"/>
      <c r="D124" s="464"/>
      <c r="E124" s="464"/>
      <c r="F124" s="464"/>
      <c r="G124" s="464"/>
      <c r="H124" s="464"/>
      <c r="I124" s="465"/>
    </row>
    <row r="125" spans="1:9" x14ac:dyDescent="0.25">
      <c r="A125" s="466" t="s">
        <v>110</v>
      </c>
      <c r="B125" s="467"/>
      <c r="C125" s="467"/>
      <c r="D125" s="467"/>
      <c r="E125" s="467"/>
      <c r="F125" s="467"/>
      <c r="G125" s="467"/>
      <c r="H125" s="468"/>
      <c r="I125" s="146" t="s">
        <v>56</v>
      </c>
    </row>
    <row r="126" spans="1:9" x14ac:dyDescent="0.25">
      <c r="A126" s="136" t="s">
        <v>2</v>
      </c>
      <c r="B126" s="450" t="str">
        <f>A23</f>
        <v>MÓDULO 1 - COMPOSIÇÃO DA REMUNERAÇÃO</v>
      </c>
      <c r="C126" s="451"/>
      <c r="D126" s="451"/>
      <c r="E126" s="451"/>
      <c r="F126" s="451"/>
      <c r="G126" s="451"/>
      <c r="H126" s="452"/>
      <c r="I126" s="149">
        <f>I31</f>
        <v>1877.96</v>
      </c>
    </row>
    <row r="127" spans="1:9" x14ac:dyDescent="0.25">
      <c r="A127" s="136" t="s">
        <v>3</v>
      </c>
      <c r="B127" s="450" t="str">
        <f>A33</f>
        <v>MÓDULO 2 – ENCARGOS E BENEFÍCIOS ANUAIS, MENSAIS E DIÁRIOS</v>
      </c>
      <c r="C127" s="451"/>
      <c r="D127" s="451"/>
      <c r="E127" s="451"/>
      <c r="F127" s="451"/>
      <c r="G127" s="451"/>
      <c r="H127" s="452"/>
      <c r="I127" s="149">
        <f>I61</f>
        <v>1702.71</v>
      </c>
    </row>
    <row r="128" spans="1:9" x14ac:dyDescent="0.25">
      <c r="A128" s="136" t="s">
        <v>5</v>
      </c>
      <c r="B128" s="450" t="str">
        <f>A63</f>
        <v>MÓDULO 3 – PROVISÃO PARA RESCISÃO</v>
      </c>
      <c r="C128" s="451"/>
      <c r="D128" s="451"/>
      <c r="E128" s="451"/>
      <c r="F128" s="451"/>
      <c r="G128" s="451"/>
      <c r="H128" s="452"/>
      <c r="I128" s="149">
        <f>I70</f>
        <v>133.53</v>
      </c>
    </row>
    <row r="129" spans="1:9" x14ac:dyDescent="0.25">
      <c r="A129" s="180" t="s">
        <v>6</v>
      </c>
      <c r="B129" s="450" t="str">
        <f>A72</f>
        <v>MÓDULO 4 – CUSTO DE REPOSIÇÃO DO PROFISSIONAL AUSENTE</v>
      </c>
      <c r="C129" s="451"/>
      <c r="D129" s="451"/>
      <c r="E129" s="451"/>
      <c r="F129" s="451"/>
      <c r="G129" s="451"/>
      <c r="H129" s="452"/>
      <c r="I129" s="149">
        <f>I93</f>
        <v>340.41000000000008</v>
      </c>
    </row>
    <row r="130" spans="1:9" x14ac:dyDescent="0.25">
      <c r="A130" s="180" t="s">
        <v>7</v>
      </c>
      <c r="B130" s="450" t="str">
        <f>A95</f>
        <v>MÓDULO 5 – INSUMOS DIVERSOS</v>
      </c>
      <c r="C130" s="451"/>
      <c r="D130" s="451"/>
      <c r="E130" s="451"/>
      <c r="F130" s="451"/>
      <c r="G130" s="451"/>
      <c r="H130" s="452"/>
      <c r="I130" s="149">
        <f>I100</f>
        <v>87.62</v>
      </c>
    </row>
    <row r="131" spans="1:9" x14ac:dyDescent="0.25">
      <c r="A131" s="147"/>
      <c r="B131" s="453" t="s">
        <v>111</v>
      </c>
      <c r="C131" s="454"/>
      <c r="D131" s="454"/>
      <c r="E131" s="454"/>
      <c r="F131" s="454"/>
      <c r="G131" s="454"/>
      <c r="H131" s="455"/>
      <c r="I131" s="181">
        <f>ROUND(SUM(I126:I130),2)</f>
        <v>4142.2299999999996</v>
      </c>
    </row>
    <row r="132" spans="1:9" x14ac:dyDescent="0.25">
      <c r="A132" s="180" t="s">
        <v>8</v>
      </c>
      <c r="B132" s="450" t="str">
        <f>A102</f>
        <v>MÓDULO 6 – CUSTOS INDIRETOS, TRIBUTOS E LUCRO</v>
      </c>
      <c r="C132" s="451"/>
      <c r="D132" s="451"/>
      <c r="E132" s="451"/>
      <c r="F132" s="451"/>
      <c r="G132" s="451"/>
      <c r="H132" s="452"/>
      <c r="I132" s="149">
        <f>I113</f>
        <v>952.24</v>
      </c>
    </row>
    <row r="133" spans="1:9" x14ac:dyDescent="0.25">
      <c r="A133" s="456" t="s">
        <v>112</v>
      </c>
      <c r="B133" s="457"/>
      <c r="C133" s="457"/>
      <c r="D133" s="457"/>
      <c r="E133" s="457"/>
      <c r="F133" s="457"/>
      <c r="G133" s="457"/>
      <c r="H133" s="458"/>
      <c r="I133" s="182">
        <f>ROUND(SUM(I131:I132),2)</f>
        <v>5094.47</v>
      </c>
    </row>
    <row r="134" spans="1:9" x14ac:dyDescent="0.25">
      <c r="A134" s="459" t="s">
        <v>331</v>
      </c>
      <c r="B134" s="459"/>
      <c r="C134" s="459"/>
      <c r="D134" s="459"/>
      <c r="E134" s="459"/>
      <c r="F134" s="459"/>
      <c r="G134" s="459"/>
      <c r="H134" s="459"/>
      <c r="I134" s="183">
        <f>I133/220</f>
        <v>23.15668181818182</v>
      </c>
    </row>
    <row r="135" spans="1:9" x14ac:dyDescent="0.25">
      <c r="A135" s="125"/>
      <c r="B135" s="125"/>
      <c r="C135" s="125"/>
      <c r="D135" s="125"/>
      <c r="E135" s="125"/>
      <c r="F135" s="125"/>
      <c r="G135" s="125"/>
      <c r="H135" s="125"/>
      <c r="I135" s="125"/>
    </row>
  </sheetData>
  <mergeCells count="133">
    <mergeCell ref="B7:H7"/>
    <mergeCell ref="A8:I8"/>
    <mergeCell ref="A9:I9"/>
    <mergeCell ref="A10:F10"/>
    <mergeCell ref="G10:H10"/>
    <mergeCell ref="A11:F11"/>
    <mergeCell ref="G11:H11"/>
    <mergeCell ref="A1:I1"/>
    <mergeCell ref="A2:I2"/>
    <mergeCell ref="A3:I3"/>
    <mergeCell ref="B4:H4"/>
    <mergeCell ref="B5:H5"/>
    <mergeCell ref="B6:H6"/>
    <mergeCell ref="B18:H18"/>
    <mergeCell ref="B19:H19"/>
    <mergeCell ref="B20:H20"/>
    <mergeCell ref="B21:H21"/>
    <mergeCell ref="A22:I22"/>
    <mergeCell ref="A23:I23"/>
    <mergeCell ref="A12:I12"/>
    <mergeCell ref="A13:I13"/>
    <mergeCell ref="A14:I14"/>
    <mergeCell ref="A15:I15"/>
    <mergeCell ref="A16:I16"/>
    <mergeCell ref="B17:H17"/>
    <mergeCell ref="B30:G30"/>
    <mergeCell ref="A31:H31"/>
    <mergeCell ref="A32:I32"/>
    <mergeCell ref="A33:I33"/>
    <mergeCell ref="A34:G34"/>
    <mergeCell ref="B35:G35"/>
    <mergeCell ref="B24:G24"/>
    <mergeCell ref="B25:G25"/>
    <mergeCell ref="B26:G26"/>
    <mergeCell ref="B27:G27"/>
    <mergeCell ref="B28:G28"/>
    <mergeCell ref="B29:G29"/>
    <mergeCell ref="B42:G42"/>
    <mergeCell ref="B43:G43"/>
    <mergeCell ref="B44:G44"/>
    <mergeCell ref="B45:G45"/>
    <mergeCell ref="B46:G46"/>
    <mergeCell ref="B47:G47"/>
    <mergeCell ref="B36:G36"/>
    <mergeCell ref="A37:G37"/>
    <mergeCell ref="A38:I38"/>
    <mergeCell ref="A39:G39"/>
    <mergeCell ref="B40:G40"/>
    <mergeCell ref="B41:G41"/>
    <mergeCell ref="A54:H54"/>
    <mergeCell ref="A55:I55"/>
    <mergeCell ref="A56:I56"/>
    <mergeCell ref="A57:H57"/>
    <mergeCell ref="B58:H58"/>
    <mergeCell ref="B59:H59"/>
    <mergeCell ref="A48:G48"/>
    <mergeCell ref="A49:I49"/>
    <mergeCell ref="A50:G50"/>
    <mergeCell ref="B51:G51"/>
    <mergeCell ref="B52:G52"/>
    <mergeCell ref="B53:G53"/>
    <mergeCell ref="B66:G66"/>
    <mergeCell ref="B67:G67"/>
    <mergeCell ref="B68:G68"/>
    <mergeCell ref="B69:G69"/>
    <mergeCell ref="A70:G70"/>
    <mergeCell ref="A71:I71"/>
    <mergeCell ref="B60:H60"/>
    <mergeCell ref="A61:H61"/>
    <mergeCell ref="A62:I62"/>
    <mergeCell ref="A63:I63"/>
    <mergeCell ref="B64:G64"/>
    <mergeCell ref="B65:G65"/>
    <mergeCell ref="B78:G78"/>
    <mergeCell ref="B79:G79"/>
    <mergeCell ref="B80:G80"/>
    <mergeCell ref="B81:G81"/>
    <mergeCell ref="B82:G82"/>
    <mergeCell ref="A83:G83"/>
    <mergeCell ref="A72:I72"/>
    <mergeCell ref="A73:I73"/>
    <mergeCell ref="A74:I74"/>
    <mergeCell ref="G75:H75"/>
    <mergeCell ref="A76:G76"/>
    <mergeCell ref="B77:G77"/>
    <mergeCell ref="A90:G90"/>
    <mergeCell ref="B91:G91"/>
    <mergeCell ref="B92:G92"/>
    <mergeCell ref="A93:G93"/>
    <mergeCell ref="A94:I94"/>
    <mergeCell ref="A95:I95"/>
    <mergeCell ref="A84:I84"/>
    <mergeCell ref="A85:G85"/>
    <mergeCell ref="B86:G86"/>
    <mergeCell ref="A87:G87"/>
    <mergeCell ref="A88:I88"/>
    <mergeCell ref="A89:I89"/>
    <mergeCell ref="A102:I102"/>
    <mergeCell ref="B103:G103"/>
    <mergeCell ref="A104:I104"/>
    <mergeCell ref="B105:G105"/>
    <mergeCell ref="A106:I106"/>
    <mergeCell ref="B107:G107"/>
    <mergeCell ref="B96:G96"/>
    <mergeCell ref="B97:G97"/>
    <mergeCell ref="B98:G98"/>
    <mergeCell ref="B99:G99"/>
    <mergeCell ref="A100:G100"/>
    <mergeCell ref="A101:I101"/>
    <mergeCell ref="A114:I114"/>
    <mergeCell ref="B115:G115"/>
    <mergeCell ref="B116:G116"/>
    <mergeCell ref="B118:G118"/>
    <mergeCell ref="B120:G120"/>
    <mergeCell ref="B122:G122"/>
    <mergeCell ref="A108:I108"/>
    <mergeCell ref="B109:G109"/>
    <mergeCell ref="B110:G110"/>
    <mergeCell ref="B111:G111"/>
    <mergeCell ref="B112:G112"/>
    <mergeCell ref="A113:G113"/>
    <mergeCell ref="B129:H129"/>
    <mergeCell ref="B130:H130"/>
    <mergeCell ref="B131:H131"/>
    <mergeCell ref="B132:H132"/>
    <mergeCell ref="A133:H133"/>
    <mergeCell ref="A134:H134"/>
    <mergeCell ref="A123:I123"/>
    <mergeCell ref="A124:I124"/>
    <mergeCell ref="A125:H125"/>
    <mergeCell ref="B126:H126"/>
    <mergeCell ref="B127:H127"/>
    <mergeCell ref="B128:H12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2A0F1-E971-4D18-88D0-FB117CFE9924}">
  <dimension ref="A1:J594"/>
  <sheetViews>
    <sheetView topLeftCell="A576" workbookViewId="0">
      <selection activeCell="I591" sqref="I591"/>
    </sheetView>
  </sheetViews>
  <sheetFormatPr defaultRowHeight="15" x14ac:dyDescent="0.25"/>
  <cols>
    <col min="4" max="4" width="40.140625" customWidth="1"/>
    <col min="5" max="5" width="10.42578125" customWidth="1"/>
    <col min="6" max="6" width="15.28515625" customWidth="1"/>
    <col min="7" max="7" width="23" customWidth="1"/>
    <col min="8" max="8" width="26" customWidth="1"/>
    <col min="9" max="9" width="20.28515625" customWidth="1"/>
    <col min="10" max="10" width="22.7109375" customWidth="1"/>
  </cols>
  <sheetData>
    <row r="1" spans="1:10" x14ac:dyDescent="0.25">
      <c r="A1" s="557" t="s">
        <v>332</v>
      </c>
      <c r="B1" s="558"/>
      <c r="C1" s="558"/>
      <c r="D1" s="558"/>
      <c r="E1" s="558"/>
      <c r="F1" s="558"/>
      <c r="G1" s="558"/>
      <c r="H1" s="558"/>
      <c r="I1" s="558"/>
      <c r="J1" s="559"/>
    </row>
    <row r="2" spans="1:10" ht="15.75" thickBot="1" x14ac:dyDescent="0.3">
      <c r="A2" s="560" t="s">
        <v>333</v>
      </c>
      <c r="B2" s="561"/>
      <c r="C2" s="561"/>
      <c r="D2" s="561"/>
      <c r="E2" s="561"/>
      <c r="F2" s="561"/>
      <c r="G2" s="561"/>
      <c r="H2" s="561"/>
      <c r="I2" s="562"/>
      <c r="J2" s="563"/>
    </row>
    <row r="3" spans="1:10" ht="15.75" thickBot="1" x14ac:dyDescent="0.3">
      <c r="A3" s="555" t="s">
        <v>334</v>
      </c>
      <c r="B3" s="556"/>
      <c r="C3" s="556"/>
      <c r="D3" s="556"/>
      <c r="E3" s="556"/>
      <c r="F3" s="556"/>
      <c r="G3" s="556"/>
      <c r="H3" s="556"/>
      <c r="I3" s="255" t="s">
        <v>1503</v>
      </c>
      <c r="J3" s="256">
        <v>0</v>
      </c>
    </row>
    <row r="4" spans="1:10" ht="45.75" thickBot="1" x14ac:dyDescent="0.3">
      <c r="A4" s="184" t="s">
        <v>29</v>
      </c>
      <c r="B4" s="185" t="s">
        <v>335</v>
      </c>
      <c r="C4" s="185" t="s">
        <v>255</v>
      </c>
      <c r="D4" s="186" t="s">
        <v>336</v>
      </c>
      <c r="E4" s="185" t="s">
        <v>38</v>
      </c>
      <c r="F4" s="185" t="s">
        <v>337</v>
      </c>
      <c r="G4" s="187" t="s">
        <v>338</v>
      </c>
      <c r="H4" s="254" t="s">
        <v>339</v>
      </c>
      <c r="I4" s="257" t="s">
        <v>1505</v>
      </c>
      <c r="J4" s="257" t="s">
        <v>1506</v>
      </c>
    </row>
    <row r="5" spans="1:10" ht="45" x14ac:dyDescent="0.25">
      <c r="A5" s="188" t="s">
        <v>166</v>
      </c>
      <c r="B5" s="189">
        <v>157</v>
      </c>
      <c r="C5" s="189" t="s">
        <v>264</v>
      </c>
      <c r="D5" s="190" t="s">
        <v>340</v>
      </c>
      <c r="E5" s="189" t="s">
        <v>341</v>
      </c>
      <c r="F5" s="189">
        <v>1</v>
      </c>
      <c r="G5" s="191">
        <f>230.85*(100%-$H$3)</f>
        <v>230.85</v>
      </c>
      <c r="H5" s="252">
        <f>F5*G5</f>
        <v>230.85</v>
      </c>
      <c r="I5" s="258">
        <f>(G5+G5*$G$590)*(100%-$J$3)</f>
        <v>266.12387999999999</v>
      </c>
      <c r="J5" s="196">
        <f>I5*F5</f>
        <v>266.12387999999999</v>
      </c>
    </row>
    <row r="6" spans="1:10" x14ac:dyDescent="0.25">
      <c r="A6" s="192" t="s">
        <v>167</v>
      </c>
      <c r="B6" s="193">
        <v>5318</v>
      </c>
      <c r="C6" s="193" t="s">
        <v>264</v>
      </c>
      <c r="D6" s="194" t="s">
        <v>342</v>
      </c>
      <c r="E6" s="193" t="s">
        <v>343</v>
      </c>
      <c r="F6" s="193">
        <v>7</v>
      </c>
      <c r="G6" s="195">
        <f>31.92*(100%-$H$3)</f>
        <v>31.92</v>
      </c>
      <c r="H6" s="253">
        <f t="shared" ref="H6:H69" si="0">F6*G6</f>
        <v>223.44</v>
      </c>
      <c r="I6" s="258">
        <f t="shared" ref="I6:I69" si="1">(G6+G6*$G$590)*(100%-$J$3)</f>
        <v>36.797376</v>
      </c>
      <c r="J6" s="196">
        <f t="shared" ref="J6:J69" si="2">I6*F6</f>
        <v>257.58163200000001</v>
      </c>
    </row>
    <row r="7" spans="1:10" ht="45" x14ac:dyDescent="0.25">
      <c r="A7" s="192" t="s">
        <v>344</v>
      </c>
      <c r="B7" s="193">
        <v>36246</v>
      </c>
      <c r="C7" s="193" t="s">
        <v>264</v>
      </c>
      <c r="D7" s="194" t="s">
        <v>345</v>
      </c>
      <c r="E7" s="193" t="s">
        <v>346</v>
      </c>
      <c r="F7" s="193">
        <v>20</v>
      </c>
      <c r="G7" s="195">
        <f>4.42*(100%-$H$3)</f>
        <v>4.42</v>
      </c>
      <c r="H7" s="253">
        <f t="shared" si="0"/>
        <v>88.4</v>
      </c>
      <c r="I7" s="258">
        <f t="shared" si="1"/>
        <v>5.0953759999999999</v>
      </c>
      <c r="J7" s="196">
        <f t="shared" si="2"/>
        <v>101.90752000000001</v>
      </c>
    </row>
    <row r="8" spans="1:10" ht="30" x14ac:dyDescent="0.25">
      <c r="A8" s="192" t="s">
        <v>347</v>
      </c>
      <c r="B8" s="193">
        <v>3</v>
      </c>
      <c r="C8" s="193" t="s">
        <v>264</v>
      </c>
      <c r="D8" s="194" t="s">
        <v>348</v>
      </c>
      <c r="E8" s="193" t="s">
        <v>343</v>
      </c>
      <c r="F8" s="193">
        <v>1</v>
      </c>
      <c r="G8" s="195">
        <v>24.24</v>
      </c>
      <c r="H8" s="253">
        <f t="shared" si="0"/>
        <v>24.24</v>
      </c>
      <c r="I8" s="258">
        <f t="shared" si="1"/>
        <v>27.943871999999999</v>
      </c>
      <c r="J8" s="196">
        <f t="shared" si="2"/>
        <v>27.943871999999999</v>
      </c>
    </row>
    <row r="9" spans="1:10" ht="30" x14ac:dyDescent="0.25">
      <c r="A9" s="192" t="s">
        <v>349</v>
      </c>
      <c r="B9" s="193">
        <v>366</v>
      </c>
      <c r="C9" s="193" t="s">
        <v>264</v>
      </c>
      <c r="D9" s="194" t="s">
        <v>350</v>
      </c>
      <c r="E9" s="193" t="s">
        <v>351</v>
      </c>
      <c r="F9" s="193">
        <v>2</v>
      </c>
      <c r="G9" s="195">
        <v>90</v>
      </c>
      <c r="H9" s="253">
        <f t="shared" si="0"/>
        <v>180</v>
      </c>
      <c r="I9" s="258">
        <f t="shared" si="1"/>
        <v>103.752</v>
      </c>
      <c r="J9" s="196">
        <f t="shared" si="2"/>
        <v>207.50399999999999</v>
      </c>
    </row>
    <row r="10" spans="1:10" ht="45" x14ac:dyDescent="0.25">
      <c r="A10" s="188" t="s">
        <v>352</v>
      </c>
      <c r="B10" s="193">
        <v>370</v>
      </c>
      <c r="C10" s="193" t="s">
        <v>264</v>
      </c>
      <c r="D10" s="194" t="s">
        <v>353</v>
      </c>
      <c r="E10" s="193" t="s">
        <v>351</v>
      </c>
      <c r="F10" s="193">
        <v>2</v>
      </c>
      <c r="G10" s="195">
        <v>90</v>
      </c>
      <c r="H10" s="253">
        <f t="shared" si="0"/>
        <v>180</v>
      </c>
      <c r="I10" s="258">
        <f t="shared" si="1"/>
        <v>103.752</v>
      </c>
      <c r="J10" s="196">
        <f t="shared" si="2"/>
        <v>207.50399999999999</v>
      </c>
    </row>
    <row r="11" spans="1:10" x14ac:dyDescent="0.25">
      <c r="A11" s="192" t="s">
        <v>354</v>
      </c>
      <c r="B11" s="193">
        <v>34353</v>
      </c>
      <c r="C11" s="193" t="s">
        <v>264</v>
      </c>
      <c r="D11" s="194" t="s">
        <v>355</v>
      </c>
      <c r="E11" s="193" t="s">
        <v>341</v>
      </c>
      <c r="F11" s="193">
        <v>20</v>
      </c>
      <c r="G11" s="195">
        <v>1.34</v>
      </c>
      <c r="H11" s="253">
        <f t="shared" si="0"/>
        <v>26.8</v>
      </c>
      <c r="I11" s="258">
        <f t="shared" si="1"/>
        <v>1.5447520000000001</v>
      </c>
      <c r="J11" s="196">
        <f t="shared" si="2"/>
        <v>30.895040000000002</v>
      </c>
    </row>
    <row r="12" spans="1:10" x14ac:dyDescent="0.25">
      <c r="A12" s="192" t="s">
        <v>356</v>
      </c>
      <c r="B12" s="193">
        <v>37595</v>
      </c>
      <c r="C12" s="193" t="s">
        <v>264</v>
      </c>
      <c r="D12" s="194" t="s">
        <v>357</v>
      </c>
      <c r="E12" s="193" t="s">
        <v>341</v>
      </c>
      <c r="F12" s="193">
        <v>35</v>
      </c>
      <c r="G12" s="195">
        <v>2.21</v>
      </c>
      <c r="H12" s="253">
        <f t="shared" si="0"/>
        <v>77.349999999999994</v>
      </c>
      <c r="I12" s="258">
        <f t="shared" si="1"/>
        <v>2.547688</v>
      </c>
      <c r="J12" s="196">
        <f t="shared" si="2"/>
        <v>89.169079999999994</v>
      </c>
    </row>
    <row r="13" spans="1:10" ht="30" x14ac:dyDescent="0.25">
      <c r="A13" s="192" t="s">
        <v>358</v>
      </c>
      <c r="B13" s="193">
        <v>1381</v>
      </c>
      <c r="C13" s="193" t="s">
        <v>264</v>
      </c>
      <c r="D13" s="194" t="s">
        <v>359</v>
      </c>
      <c r="E13" s="193" t="s">
        <v>341</v>
      </c>
      <c r="F13" s="193">
        <v>15</v>
      </c>
      <c r="G13" s="195">
        <v>0.72</v>
      </c>
      <c r="H13" s="253">
        <f>F13*G13</f>
        <v>10.799999999999999</v>
      </c>
      <c r="I13" s="258">
        <f t="shared" si="1"/>
        <v>0.83001599999999998</v>
      </c>
      <c r="J13" s="196">
        <f t="shared" si="2"/>
        <v>12.450239999999999</v>
      </c>
    </row>
    <row r="14" spans="1:10" ht="60" x14ac:dyDescent="0.25">
      <c r="A14" s="192" t="s">
        <v>360</v>
      </c>
      <c r="B14" s="193">
        <v>135</v>
      </c>
      <c r="C14" s="193" t="s">
        <v>264</v>
      </c>
      <c r="D14" s="194" t="s">
        <v>361</v>
      </c>
      <c r="E14" s="193" t="s">
        <v>341</v>
      </c>
      <c r="F14" s="193">
        <v>20</v>
      </c>
      <c r="G14" s="195">
        <v>5.08</v>
      </c>
      <c r="H14" s="253">
        <f t="shared" si="0"/>
        <v>101.6</v>
      </c>
      <c r="I14" s="258">
        <f t="shared" si="1"/>
        <v>5.8562240000000001</v>
      </c>
      <c r="J14" s="196">
        <f>I14*F14</f>
        <v>117.12448000000001</v>
      </c>
    </row>
    <row r="15" spans="1:10" x14ac:dyDescent="0.25">
      <c r="A15" s="188" t="s">
        <v>362</v>
      </c>
      <c r="B15" s="193">
        <v>37596</v>
      </c>
      <c r="C15" s="193" t="s">
        <v>264</v>
      </c>
      <c r="D15" s="194" t="s">
        <v>363</v>
      </c>
      <c r="E15" s="193" t="s">
        <v>341</v>
      </c>
      <c r="F15" s="193">
        <v>20</v>
      </c>
      <c r="G15" s="195">
        <v>2.54</v>
      </c>
      <c r="H15" s="253">
        <f t="shared" si="0"/>
        <v>50.8</v>
      </c>
      <c r="I15" s="258">
        <f t="shared" si="1"/>
        <v>2.928112</v>
      </c>
      <c r="J15" s="196">
        <f t="shared" si="2"/>
        <v>58.562240000000003</v>
      </c>
    </row>
    <row r="16" spans="1:10" x14ac:dyDescent="0.25">
      <c r="A16" s="192" t="s">
        <v>364</v>
      </c>
      <c r="B16" s="193">
        <v>34355</v>
      </c>
      <c r="C16" s="193" t="s">
        <v>264</v>
      </c>
      <c r="D16" s="194" t="s">
        <v>365</v>
      </c>
      <c r="E16" s="193" t="s">
        <v>341</v>
      </c>
      <c r="F16" s="193">
        <v>20</v>
      </c>
      <c r="G16" s="195">
        <v>2.0699999999999998</v>
      </c>
      <c r="H16" s="253">
        <f t="shared" si="0"/>
        <v>41.4</v>
      </c>
      <c r="I16" s="258">
        <f t="shared" si="1"/>
        <v>2.3862959999999998</v>
      </c>
      <c r="J16" s="196">
        <f t="shared" si="2"/>
        <v>47.725919999999995</v>
      </c>
    </row>
    <row r="17" spans="1:10" ht="45" x14ac:dyDescent="0.25">
      <c r="A17" s="192" t="s">
        <v>366</v>
      </c>
      <c r="B17" s="193">
        <v>43054</v>
      </c>
      <c r="C17" s="193" t="s">
        <v>264</v>
      </c>
      <c r="D17" s="194" t="s">
        <v>367</v>
      </c>
      <c r="E17" s="193" t="s">
        <v>341</v>
      </c>
      <c r="F17" s="193">
        <v>25</v>
      </c>
      <c r="G17" s="195">
        <v>9.7899999999999991</v>
      </c>
      <c r="H17" s="253">
        <f t="shared" si="0"/>
        <v>244.74999999999997</v>
      </c>
      <c r="I17" s="258">
        <f t="shared" si="1"/>
        <v>11.285912</v>
      </c>
      <c r="J17" s="196">
        <f t="shared" si="2"/>
        <v>282.14780000000002</v>
      </c>
    </row>
    <row r="18" spans="1:10" x14ac:dyDescent="0.25">
      <c r="A18" s="192" t="s">
        <v>368</v>
      </c>
      <c r="B18" s="193">
        <v>34</v>
      </c>
      <c r="C18" s="193" t="s">
        <v>264</v>
      </c>
      <c r="D18" s="194" t="s">
        <v>369</v>
      </c>
      <c r="E18" s="193" t="s">
        <v>341</v>
      </c>
      <c r="F18" s="193">
        <v>25</v>
      </c>
      <c r="G18" s="195">
        <v>9.11</v>
      </c>
      <c r="H18" s="253">
        <f t="shared" si="0"/>
        <v>227.75</v>
      </c>
      <c r="I18" s="258">
        <f t="shared" si="1"/>
        <v>10.502008</v>
      </c>
      <c r="J18" s="196">
        <f t="shared" si="2"/>
        <v>262.55020000000002</v>
      </c>
    </row>
    <row r="19" spans="1:10" ht="30" x14ac:dyDescent="0.25">
      <c r="A19" s="192" t="s">
        <v>370</v>
      </c>
      <c r="B19" s="193">
        <v>43055</v>
      </c>
      <c r="C19" s="193" t="s">
        <v>264</v>
      </c>
      <c r="D19" s="194" t="s">
        <v>371</v>
      </c>
      <c r="E19" s="193" t="s">
        <v>341</v>
      </c>
      <c r="F19" s="193">
        <v>20</v>
      </c>
      <c r="G19" s="195">
        <v>7.89</v>
      </c>
      <c r="H19" s="253">
        <f t="shared" si="0"/>
        <v>157.79999999999998</v>
      </c>
      <c r="I19" s="258">
        <f t="shared" si="1"/>
        <v>9.0955919999999999</v>
      </c>
      <c r="J19" s="196">
        <f t="shared" si="2"/>
        <v>181.91183999999998</v>
      </c>
    </row>
    <row r="20" spans="1:10" ht="30" x14ac:dyDescent="0.25">
      <c r="A20" s="188" t="s">
        <v>372</v>
      </c>
      <c r="B20" s="193">
        <v>43056</v>
      </c>
      <c r="C20" s="193" t="s">
        <v>264</v>
      </c>
      <c r="D20" s="194" t="s">
        <v>373</v>
      </c>
      <c r="E20" s="193" t="s">
        <v>341</v>
      </c>
      <c r="F20" s="193">
        <v>25</v>
      </c>
      <c r="G20" s="195">
        <v>9.1</v>
      </c>
      <c r="H20" s="253">
        <f t="shared" si="0"/>
        <v>227.5</v>
      </c>
      <c r="I20" s="258">
        <f t="shared" si="1"/>
        <v>10.49048</v>
      </c>
      <c r="J20" s="196">
        <f t="shared" si="2"/>
        <v>262.262</v>
      </c>
    </row>
    <row r="21" spans="1:10" x14ac:dyDescent="0.25">
      <c r="A21" s="192" t="s">
        <v>374</v>
      </c>
      <c r="B21" s="193">
        <v>43057</v>
      </c>
      <c r="C21" s="193" t="s">
        <v>264</v>
      </c>
      <c r="D21" s="194" t="s">
        <v>375</v>
      </c>
      <c r="E21" s="193" t="s">
        <v>341</v>
      </c>
      <c r="F21" s="193">
        <v>20</v>
      </c>
      <c r="G21" s="195">
        <v>10</v>
      </c>
      <c r="H21" s="253">
        <f t="shared" si="0"/>
        <v>200</v>
      </c>
      <c r="I21" s="258">
        <f t="shared" si="1"/>
        <v>11.528</v>
      </c>
      <c r="J21" s="196">
        <f t="shared" si="2"/>
        <v>230.56</v>
      </c>
    </row>
    <row r="22" spans="1:10" ht="45" x14ac:dyDescent="0.25">
      <c r="A22" s="192" t="s">
        <v>376</v>
      </c>
      <c r="B22" s="193">
        <v>7334</v>
      </c>
      <c r="C22" s="193" t="s">
        <v>264</v>
      </c>
      <c r="D22" s="194" t="s">
        <v>377</v>
      </c>
      <c r="E22" s="193" t="s">
        <v>343</v>
      </c>
      <c r="F22" s="193">
        <v>5</v>
      </c>
      <c r="G22" s="195">
        <v>18.989999999999998</v>
      </c>
      <c r="H22" s="253">
        <f t="shared" si="0"/>
        <v>94.949999999999989</v>
      </c>
      <c r="I22" s="258">
        <f t="shared" si="1"/>
        <v>21.891672</v>
      </c>
      <c r="J22" s="196">
        <f t="shared" si="2"/>
        <v>109.45836</v>
      </c>
    </row>
    <row r="23" spans="1:10" ht="30" x14ac:dyDescent="0.25">
      <c r="A23" s="192" t="s">
        <v>378</v>
      </c>
      <c r="B23" s="193">
        <v>127</v>
      </c>
      <c r="C23" s="193" t="s">
        <v>264</v>
      </c>
      <c r="D23" s="194" t="s">
        <v>379</v>
      </c>
      <c r="E23" s="193" t="s">
        <v>343</v>
      </c>
      <c r="F23" s="193">
        <v>5</v>
      </c>
      <c r="G23" s="195">
        <v>26.48</v>
      </c>
      <c r="H23" s="253">
        <f t="shared" si="0"/>
        <v>132.4</v>
      </c>
      <c r="I23" s="258">
        <f t="shared" si="1"/>
        <v>30.526144000000002</v>
      </c>
      <c r="J23" s="196">
        <f t="shared" si="2"/>
        <v>152.63072</v>
      </c>
    </row>
    <row r="24" spans="1:10" ht="60" x14ac:dyDescent="0.25">
      <c r="A24" s="192" t="s">
        <v>380</v>
      </c>
      <c r="B24" s="193">
        <v>123</v>
      </c>
      <c r="C24" s="193" t="s">
        <v>264</v>
      </c>
      <c r="D24" s="194" t="s">
        <v>381</v>
      </c>
      <c r="E24" s="193" t="s">
        <v>343</v>
      </c>
      <c r="F24" s="193">
        <v>5</v>
      </c>
      <c r="G24" s="195">
        <v>11.09</v>
      </c>
      <c r="H24" s="253">
        <f t="shared" si="0"/>
        <v>55.45</v>
      </c>
      <c r="I24" s="258">
        <f t="shared" si="1"/>
        <v>12.784552</v>
      </c>
      <c r="J24" s="196">
        <f t="shared" si="2"/>
        <v>63.922759999999997</v>
      </c>
    </row>
    <row r="25" spans="1:10" ht="45" x14ac:dyDescent="0.25">
      <c r="A25" s="188" t="s">
        <v>382</v>
      </c>
      <c r="B25" s="193">
        <v>43617</v>
      </c>
      <c r="C25" s="193" t="s">
        <v>264</v>
      </c>
      <c r="D25" s="194" t="s">
        <v>383</v>
      </c>
      <c r="E25" s="193" t="s">
        <v>343</v>
      </c>
      <c r="F25" s="193">
        <v>6</v>
      </c>
      <c r="G25" s="195">
        <v>12.29</v>
      </c>
      <c r="H25" s="253">
        <f t="shared" si="0"/>
        <v>73.739999999999995</v>
      </c>
      <c r="I25" s="258">
        <f t="shared" si="1"/>
        <v>14.167911999999999</v>
      </c>
      <c r="J25" s="196">
        <f t="shared" si="2"/>
        <v>85.007471999999993</v>
      </c>
    </row>
    <row r="26" spans="1:10" ht="45" x14ac:dyDescent="0.25">
      <c r="A26" s="192" t="s">
        <v>384</v>
      </c>
      <c r="B26" s="193">
        <v>43130</v>
      </c>
      <c r="C26" s="193" t="s">
        <v>264</v>
      </c>
      <c r="D26" s="194" t="s">
        <v>385</v>
      </c>
      <c r="E26" s="193" t="s">
        <v>341</v>
      </c>
      <c r="F26" s="193">
        <v>1</v>
      </c>
      <c r="G26" s="195">
        <v>21.59</v>
      </c>
      <c r="H26" s="253">
        <f t="shared" si="0"/>
        <v>21.59</v>
      </c>
      <c r="I26" s="258">
        <f t="shared" si="1"/>
        <v>24.888952</v>
      </c>
      <c r="J26" s="196">
        <f t="shared" si="2"/>
        <v>24.888952</v>
      </c>
    </row>
    <row r="27" spans="1:10" ht="30" x14ac:dyDescent="0.25">
      <c r="A27" s="192" t="s">
        <v>386</v>
      </c>
      <c r="B27" s="193">
        <v>344</v>
      </c>
      <c r="C27" s="193" t="s">
        <v>264</v>
      </c>
      <c r="D27" s="194" t="s">
        <v>387</v>
      </c>
      <c r="E27" s="193" t="s">
        <v>341</v>
      </c>
      <c r="F27" s="193">
        <v>1</v>
      </c>
      <c r="G27" s="195">
        <v>28.38</v>
      </c>
      <c r="H27" s="253">
        <f t="shared" si="0"/>
        <v>28.38</v>
      </c>
      <c r="I27" s="258">
        <f t="shared" si="1"/>
        <v>32.716464000000002</v>
      </c>
      <c r="J27" s="196">
        <f t="shared" si="2"/>
        <v>32.716464000000002</v>
      </c>
    </row>
    <row r="28" spans="1:10" ht="30" x14ac:dyDescent="0.25">
      <c r="A28" s="192" t="s">
        <v>388</v>
      </c>
      <c r="B28" s="193">
        <v>345</v>
      </c>
      <c r="C28" s="193" t="s">
        <v>264</v>
      </c>
      <c r="D28" s="194" t="s">
        <v>389</v>
      </c>
      <c r="E28" s="193" t="s">
        <v>341</v>
      </c>
      <c r="F28" s="193">
        <v>1</v>
      </c>
      <c r="G28" s="195">
        <v>30.79</v>
      </c>
      <c r="H28" s="253">
        <f t="shared" si="0"/>
        <v>30.79</v>
      </c>
      <c r="I28" s="258">
        <f t="shared" si="1"/>
        <v>35.494712</v>
      </c>
      <c r="J28" s="196">
        <f t="shared" si="2"/>
        <v>35.494712</v>
      </c>
    </row>
    <row r="29" spans="1:10" ht="60" x14ac:dyDescent="0.25">
      <c r="A29" s="192" t="s">
        <v>390</v>
      </c>
      <c r="B29" s="193">
        <v>43131</v>
      </c>
      <c r="C29" s="193" t="s">
        <v>264</v>
      </c>
      <c r="D29" s="194" t="s">
        <v>391</v>
      </c>
      <c r="E29" s="193" t="s">
        <v>341</v>
      </c>
      <c r="F29" s="193">
        <v>1</v>
      </c>
      <c r="G29" s="195">
        <v>25.08</v>
      </c>
      <c r="H29" s="253">
        <f t="shared" si="0"/>
        <v>25.08</v>
      </c>
      <c r="I29" s="258">
        <f t="shared" si="1"/>
        <v>28.912223999999998</v>
      </c>
      <c r="J29" s="196">
        <f t="shared" si="2"/>
        <v>28.912223999999998</v>
      </c>
    </row>
    <row r="30" spans="1:10" ht="45" x14ac:dyDescent="0.25">
      <c r="A30" s="188" t="s">
        <v>392</v>
      </c>
      <c r="B30" s="193">
        <v>43132</v>
      </c>
      <c r="C30" s="193" t="s">
        <v>264</v>
      </c>
      <c r="D30" s="194" t="s">
        <v>393</v>
      </c>
      <c r="E30" s="193" t="s">
        <v>341</v>
      </c>
      <c r="F30" s="193">
        <v>1</v>
      </c>
      <c r="G30" s="195">
        <v>21.59</v>
      </c>
      <c r="H30" s="253">
        <f t="shared" si="0"/>
        <v>21.59</v>
      </c>
      <c r="I30" s="258">
        <f t="shared" si="1"/>
        <v>24.888952</v>
      </c>
      <c r="J30" s="196">
        <f t="shared" si="2"/>
        <v>24.888952</v>
      </c>
    </row>
    <row r="31" spans="1:10" ht="75" x14ac:dyDescent="0.25">
      <c r="A31" s="192" t="s">
        <v>394</v>
      </c>
      <c r="B31" s="193">
        <v>38364</v>
      </c>
      <c r="C31" s="193" t="s">
        <v>264</v>
      </c>
      <c r="D31" s="194" t="s">
        <v>395</v>
      </c>
      <c r="E31" s="193" t="s">
        <v>396</v>
      </c>
      <c r="F31" s="193">
        <v>1</v>
      </c>
      <c r="G31" s="195">
        <v>974.84</v>
      </c>
      <c r="H31" s="253">
        <f t="shared" si="0"/>
        <v>974.84</v>
      </c>
      <c r="I31" s="258">
        <f t="shared" si="1"/>
        <v>1123.795552</v>
      </c>
      <c r="J31" s="196">
        <f t="shared" si="2"/>
        <v>1123.795552</v>
      </c>
    </row>
    <row r="32" spans="1:10" ht="60" x14ac:dyDescent="0.25">
      <c r="A32" s="192" t="s">
        <v>397</v>
      </c>
      <c r="B32" s="193">
        <v>11692</v>
      </c>
      <c r="C32" s="193" t="s">
        <v>264</v>
      </c>
      <c r="D32" s="194" t="s">
        <v>398</v>
      </c>
      <c r="E32" s="193" t="s">
        <v>399</v>
      </c>
      <c r="F32" s="193">
        <v>1</v>
      </c>
      <c r="G32" s="195">
        <v>541.27</v>
      </c>
      <c r="H32" s="253">
        <f t="shared" si="0"/>
        <v>541.27</v>
      </c>
      <c r="I32" s="258">
        <f t="shared" si="1"/>
        <v>623.97605599999997</v>
      </c>
      <c r="J32" s="196">
        <f t="shared" si="2"/>
        <v>623.97605599999997</v>
      </c>
    </row>
    <row r="33" spans="1:10" ht="30" x14ac:dyDescent="0.25">
      <c r="A33" s="192" t="s">
        <v>400</v>
      </c>
      <c r="B33" s="193">
        <v>546</v>
      </c>
      <c r="C33" s="193" t="s">
        <v>264</v>
      </c>
      <c r="D33" s="194" t="s">
        <v>401</v>
      </c>
      <c r="E33" s="193" t="s">
        <v>341</v>
      </c>
      <c r="F33" s="193">
        <v>2</v>
      </c>
      <c r="G33" s="195">
        <v>9.8000000000000007</v>
      </c>
      <c r="H33" s="253">
        <f t="shared" si="0"/>
        <v>19.600000000000001</v>
      </c>
      <c r="I33" s="258">
        <f t="shared" si="1"/>
        <v>11.297440000000002</v>
      </c>
      <c r="J33" s="196">
        <f t="shared" si="2"/>
        <v>22.594880000000003</v>
      </c>
    </row>
    <row r="34" spans="1:10" ht="30" x14ac:dyDescent="0.25">
      <c r="A34" s="192" t="s">
        <v>402</v>
      </c>
      <c r="B34" s="193">
        <v>39961</v>
      </c>
      <c r="C34" s="193" t="s">
        <v>264</v>
      </c>
      <c r="D34" s="194" t="s">
        <v>403</v>
      </c>
      <c r="E34" s="193" t="s">
        <v>396</v>
      </c>
      <c r="F34" s="193">
        <v>4</v>
      </c>
      <c r="G34" s="195">
        <v>35.14</v>
      </c>
      <c r="H34" s="253">
        <f t="shared" si="0"/>
        <v>140.56</v>
      </c>
      <c r="I34" s="258">
        <f t="shared" si="1"/>
        <v>40.509391999999998</v>
      </c>
      <c r="J34" s="196">
        <f t="shared" si="2"/>
        <v>162.03756799999999</v>
      </c>
    </row>
    <row r="35" spans="1:10" ht="30" x14ac:dyDescent="0.25">
      <c r="A35" s="188" t="s">
        <v>404</v>
      </c>
      <c r="B35" s="193">
        <v>7271</v>
      </c>
      <c r="C35" s="193" t="s">
        <v>264</v>
      </c>
      <c r="D35" s="194" t="s">
        <v>405</v>
      </c>
      <c r="E35" s="193" t="s">
        <v>396</v>
      </c>
      <c r="F35" s="193">
        <v>350</v>
      </c>
      <c r="G35" s="195">
        <v>0.82</v>
      </c>
      <c r="H35" s="253">
        <f t="shared" si="0"/>
        <v>287</v>
      </c>
      <c r="I35" s="258">
        <f t="shared" si="1"/>
        <v>0.94529599999999991</v>
      </c>
      <c r="J35" s="196">
        <f t="shared" si="2"/>
        <v>330.85359999999997</v>
      </c>
    </row>
    <row r="36" spans="1:10" ht="45" x14ac:dyDescent="0.25">
      <c r="A36" s="192" t="s">
        <v>406</v>
      </c>
      <c r="B36" s="193">
        <v>7267</v>
      </c>
      <c r="C36" s="193" t="s">
        <v>264</v>
      </c>
      <c r="D36" s="194" t="s">
        <v>407</v>
      </c>
      <c r="E36" s="193" t="s">
        <v>396</v>
      </c>
      <c r="F36" s="193">
        <v>350</v>
      </c>
      <c r="G36" s="195">
        <v>0.73</v>
      </c>
      <c r="H36" s="253">
        <f t="shared" si="0"/>
        <v>255.5</v>
      </c>
      <c r="I36" s="258">
        <f t="shared" si="1"/>
        <v>0.84154399999999996</v>
      </c>
      <c r="J36" s="196">
        <f t="shared" si="2"/>
        <v>294.54039999999998</v>
      </c>
    </row>
    <row r="37" spans="1:10" ht="30" x14ac:dyDescent="0.25">
      <c r="A37" s="192" t="s">
        <v>408</v>
      </c>
      <c r="B37" s="193">
        <v>7268</v>
      </c>
      <c r="C37" s="193" t="s">
        <v>264</v>
      </c>
      <c r="D37" s="194" t="s">
        <v>409</v>
      </c>
      <c r="E37" s="193" t="s">
        <v>396</v>
      </c>
      <c r="F37" s="193">
        <v>350</v>
      </c>
      <c r="G37" s="195">
        <v>1.1299999999999999</v>
      </c>
      <c r="H37" s="253">
        <f t="shared" si="0"/>
        <v>395.49999999999994</v>
      </c>
      <c r="I37" s="258">
        <f t="shared" si="1"/>
        <v>1.3026639999999998</v>
      </c>
      <c r="J37" s="196">
        <f t="shared" si="2"/>
        <v>455.93239999999992</v>
      </c>
    </row>
    <row r="38" spans="1:10" ht="105" x14ac:dyDescent="0.25">
      <c r="A38" s="192" t="s">
        <v>410</v>
      </c>
      <c r="B38" s="193">
        <v>181</v>
      </c>
      <c r="C38" s="193" t="s">
        <v>264</v>
      </c>
      <c r="D38" s="194" t="s">
        <v>411</v>
      </c>
      <c r="E38" s="193" t="s">
        <v>412</v>
      </c>
      <c r="F38" s="193">
        <v>1</v>
      </c>
      <c r="G38" s="195">
        <v>240.38</v>
      </c>
      <c r="H38" s="253">
        <f t="shared" si="0"/>
        <v>240.38</v>
      </c>
      <c r="I38" s="258">
        <f t="shared" si="1"/>
        <v>277.11006399999997</v>
      </c>
      <c r="J38" s="196">
        <f t="shared" si="2"/>
        <v>277.11006399999997</v>
      </c>
    </row>
    <row r="39" spans="1:10" ht="60" x14ac:dyDescent="0.25">
      <c r="A39" s="192" t="s">
        <v>413</v>
      </c>
      <c r="B39" s="193">
        <v>5090</v>
      </c>
      <c r="C39" s="193" t="s">
        <v>264</v>
      </c>
      <c r="D39" s="194" t="s">
        <v>414</v>
      </c>
      <c r="E39" s="193" t="s">
        <v>396</v>
      </c>
      <c r="F39" s="193">
        <v>1</v>
      </c>
      <c r="G39" s="195">
        <v>20.6</v>
      </c>
      <c r="H39" s="253">
        <f t="shared" si="0"/>
        <v>20.6</v>
      </c>
      <c r="I39" s="258">
        <f t="shared" si="1"/>
        <v>23.747680000000003</v>
      </c>
      <c r="J39" s="196">
        <f t="shared" si="2"/>
        <v>23.747680000000003</v>
      </c>
    </row>
    <row r="40" spans="1:10" ht="60" x14ac:dyDescent="0.25">
      <c r="A40" s="188" t="s">
        <v>415</v>
      </c>
      <c r="B40" s="193">
        <v>5085</v>
      </c>
      <c r="C40" s="193" t="s">
        <v>264</v>
      </c>
      <c r="D40" s="194" t="s">
        <v>416</v>
      </c>
      <c r="E40" s="193" t="s">
        <v>396</v>
      </c>
      <c r="F40" s="193">
        <v>1</v>
      </c>
      <c r="G40" s="195">
        <v>30.67</v>
      </c>
      <c r="H40" s="253">
        <f t="shared" si="0"/>
        <v>30.67</v>
      </c>
      <c r="I40" s="258">
        <f t="shared" si="1"/>
        <v>35.356376000000004</v>
      </c>
      <c r="J40" s="196">
        <f t="shared" si="2"/>
        <v>35.356376000000004</v>
      </c>
    </row>
    <row r="41" spans="1:10" ht="90" x14ac:dyDescent="0.25">
      <c r="A41" s="192" t="s">
        <v>417</v>
      </c>
      <c r="B41" s="193">
        <v>43603</v>
      </c>
      <c r="C41" s="193" t="s">
        <v>264</v>
      </c>
      <c r="D41" s="194" t="s">
        <v>418</v>
      </c>
      <c r="E41" s="193" t="s">
        <v>396</v>
      </c>
      <c r="F41" s="193">
        <v>1</v>
      </c>
      <c r="G41" s="195">
        <v>43.81</v>
      </c>
      <c r="H41" s="253">
        <f t="shared" si="0"/>
        <v>43.81</v>
      </c>
      <c r="I41" s="258">
        <f t="shared" si="1"/>
        <v>50.504168</v>
      </c>
      <c r="J41" s="196">
        <f t="shared" si="2"/>
        <v>50.504168</v>
      </c>
    </row>
    <row r="42" spans="1:10" ht="45" x14ac:dyDescent="0.25">
      <c r="A42" s="192" t="s">
        <v>419</v>
      </c>
      <c r="B42" s="193">
        <v>20209</v>
      </c>
      <c r="C42" s="193" t="s">
        <v>264</v>
      </c>
      <c r="D42" s="194" t="s">
        <v>420</v>
      </c>
      <c r="E42" s="193" t="s">
        <v>346</v>
      </c>
      <c r="F42" s="193">
        <v>20</v>
      </c>
      <c r="G42" s="195">
        <v>16.329999999999998</v>
      </c>
      <c r="H42" s="253">
        <f t="shared" si="0"/>
        <v>326.59999999999997</v>
      </c>
      <c r="I42" s="258">
        <f t="shared" si="1"/>
        <v>18.825223999999999</v>
      </c>
      <c r="J42" s="196">
        <f t="shared" si="2"/>
        <v>376.50447999999994</v>
      </c>
    </row>
    <row r="43" spans="1:10" ht="45" x14ac:dyDescent="0.25">
      <c r="A43" s="192" t="s">
        <v>421</v>
      </c>
      <c r="B43" s="193">
        <v>4430</v>
      </c>
      <c r="C43" s="193" t="s">
        <v>264</v>
      </c>
      <c r="D43" s="194" t="s">
        <v>422</v>
      </c>
      <c r="E43" s="193" t="s">
        <v>346</v>
      </c>
      <c r="F43" s="193">
        <v>20</v>
      </c>
      <c r="G43" s="195">
        <v>8</v>
      </c>
      <c r="H43" s="253">
        <f t="shared" si="0"/>
        <v>160</v>
      </c>
      <c r="I43" s="258">
        <f t="shared" si="1"/>
        <v>9.2224000000000004</v>
      </c>
      <c r="J43" s="196">
        <f t="shared" si="2"/>
        <v>184.44800000000001</v>
      </c>
    </row>
    <row r="44" spans="1:10" ht="45" x14ac:dyDescent="0.25">
      <c r="A44" s="192" t="s">
        <v>423</v>
      </c>
      <c r="B44" s="193">
        <v>4400</v>
      </c>
      <c r="C44" s="193" t="s">
        <v>264</v>
      </c>
      <c r="D44" s="194" t="s">
        <v>424</v>
      </c>
      <c r="E44" s="193" t="s">
        <v>346</v>
      </c>
      <c r="F44" s="193">
        <v>20</v>
      </c>
      <c r="G44" s="195">
        <v>13.67</v>
      </c>
      <c r="H44" s="253">
        <f t="shared" si="0"/>
        <v>273.39999999999998</v>
      </c>
      <c r="I44" s="258">
        <f t="shared" si="1"/>
        <v>15.758775999999999</v>
      </c>
      <c r="J44" s="196">
        <f t="shared" si="2"/>
        <v>315.17552000000001</v>
      </c>
    </row>
    <row r="45" spans="1:10" x14ac:dyDescent="0.25">
      <c r="A45" s="188" t="s">
        <v>425</v>
      </c>
      <c r="B45" s="193">
        <v>11161</v>
      </c>
      <c r="C45" s="193" t="s">
        <v>264</v>
      </c>
      <c r="D45" s="194" t="s">
        <v>426</v>
      </c>
      <c r="E45" s="193" t="s">
        <v>341</v>
      </c>
      <c r="F45" s="193">
        <v>15</v>
      </c>
      <c r="G45" s="195">
        <v>1.95</v>
      </c>
      <c r="H45" s="253">
        <f t="shared" si="0"/>
        <v>29.25</v>
      </c>
      <c r="I45" s="258">
        <f t="shared" si="1"/>
        <v>2.24796</v>
      </c>
      <c r="J45" s="196">
        <f t="shared" si="2"/>
        <v>33.7194</v>
      </c>
    </row>
    <row r="46" spans="1:10" ht="45" x14ac:dyDescent="0.25">
      <c r="A46" s="192" t="s">
        <v>427</v>
      </c>
      <c r="B46" s="193">
        <v>11572</v>
      </c>
      <c r="C46" s="193" t="s">
        <v>264</v>
      </c>
      <c r="D46" s="194" t="s">
        <v>428</v>
      </c>
      <c r="E46" s="193" t="s">
        <v>396</v>
      </c>
      <c r="F46" s="193">
        <v>3</v>
      </c>
      <c r="G46" s="195">
        <v>32.06</v>
      </c>
      <c r="H46" s="253">
        <f t="shared" si="0"/>
        <v>96.18</v>
      </c>
      <c r="I46" s="258">
        <f t="shared" si="1"/>
        <v>36.958768000000006</v>
      </c>
      <c r="J46" s="196">
        <f t="shared" si="2"/>
        <v>110.87630400000002</v>
      </c>
    </row>
    <row r="47" spans="1:10" ht="45" x14ac:dyDescent="0.25">
      <c r="A47" s="192" t="s">
        <v>429</v>
      </c>
      <c r="B47" s="193">
        <v>1108</v>
      </c>
      <c r="C47" s="193" t="s">
        <v>264</v>
      </c>
      <c r="D47" s="194" t="s">
        <v>430</v>
      </c>
      <c r="E47" s="193" t="s">
        <v>346</v>
      </c>
      <c r="F47" s="193">
        <v>3</v>
      </c>
      <c r="G47" s="195">
        <v>28.97</v>
      </c>
      <c r="H47" s="253">
        <f t="shared" si="0"/>
        <v>86.91</v>
      </c>
      <c r="I47" s="258">
        <f t="shared" si="1"/>
        <v>33.396615999999995</v>
      </c>
      <c r="J47" s="196">
        <f t="shared" si="2"/>
        <v>100.18984799999998</v>
      </c>
    </row>
    <row r="48" spans="1:10" ht="30" x14ac:dyDescent="0.25">
      <c r="A48" s="192" t="s">
        <v>431</v>
      </c>
      <c r="B48" s="193">
        <v>1117</v>
      </c>
      <c r="C48" s="193" t="s">
        <v>264</v>
      </c>
      <c r="D48" s="194" t="s">
        <v>432</v>
      </c>
      <c r="E48" s="193" t="s">
        <v>346</v>
      </c>
      <c r="F48" s="193">
        <v>3</v>
      </c>
      <c r="G48" s="195">
        <v>29.2</v>
      </c>
      <c r="H48" s="253">
        <f t="shared" si="0"/>
        <v>87.6</v>
      </c>
      <c r="I48" s="258">
        <f t="shared" si="1"/>
        <v>33.661760000000001</v>
      </c>
      <c r="J48" s="196">
        <f t="shared" si="2"/>
        <v>100.98528</v>
      </c>
    </row>
    <row r="49" spans="1:10" ht="30" x14ac:dyDescent="0.25">
      <c r="A49" s="192" t="s">
        <v>433</v>
      </c>
      <c r="B49" s="193">
        <v>1118</v>
      </c>
      <c r="C49" s="193" t="s">
        <v>264</v>
      </c>
      <c r="D49" s="194" t="s">
        <v>434</v>
      </c>
      <c r="E49" s="193" t="s">
        <v>346</v>
      </c>
      <c r="F49" s="193">
        <v>3</v>
      </c>
      <c r="G49" s="195">
        <v>34.51</v>
      </c>
      <c r="H49" s="253">
        <f t="shared" si="0"/>
        <v>103.53</v>
      </c>
      <c r="I49" s="258">
        <f t="shared" si="1"/>
        <v>39.783127999999998</v>
      </c>
      <c r="J49" s="196">
        <f t="shared" si="2"/>
        <v>119.34938399999999</v>
      </c>
    </row>
    <row r="50" spans="1:10" ht="45" x14ac:dyDescent="0.25">
      <c r="A50" s="188" t="s">
        <v>435</v>
      </c>
      <c r="B50" s="193">
        <v>11552</v>
      </c>
      <c r="C50" s="193" t="s">
        <v>264</v>
      </c>
      <c r="D50" s="194" t="s">
        <v>436</v>
      </c>
      <c r="E50" s="193" t="s">
        <v>346</v>
      </c>
      <c r="F50" s="193">
        <v>3</v>
      </c>
      <c r="G50" s="195">
        <v>7.38</v>
      </c>
      <c r="H50" s="253">
        <f t="shared" si="0"/>
        <v>22.14</v>
      </c>
      <c r="I50" s="258">
        <f t="shared" si="1"/>
        <v>8.5076640000000001</v>
      </c>
      <c r="J50" s="196">
        <f t="shared" si="2"/>
        <v>25.522992000000002</v>
      </c>
    </row>
    <row r="51" spans="1:10" ht="45" x14ac:dyDescent="0.25">
      <c r="A51" s="192" t="s">
        <v>437</v>
      </c>
      <c r="B51" s="193">
        <v>1287</v>
      </c>
      <c r="C51" s="193" t="s">
        <v>264</v>
      </c>
      <c r="D51" s="194" t="s">
        <v>438</v>
      </c>
      <c r="E51" s="193" t="s">
        <v>399</v>
      </c>
      <c r="F51" s="193">
        <v>15</v>
      </c>
      <c r="G51" s="195">
        <v>36.119999999999997</v>
      </c>
      <c r="H51" s="253">
        <f t="shared" si="0"/>
        <v>541.79999999999995</v>
      </c>
      <c r="I51" s="258">
        <f t="shared" si="1"/>
        <v>41.639135999999993</v>
      </c>
      <c r="J51" s="196">
        <f t="shared" si="2"/>
        <v>624.58703999999989</v>
      </c>
    </row>
    <row r="52" spans="1:10" ht="30" x14ac:dyDescent="0.25">
      <c r="A52" s="192" t="s">
        <v>439</v>
      </c>
      <c r="B52" s="193">
        <v>34664</v>
      </c>
      <c r="C52" s="193" t="s">
        <v>264</v>
      </c>
      <c r="D52" s="194" t="s">
        <v>440</v>
      </c>
      <c r="E52" s="193" t="s">
        <v>399</v>
      </c>
      <c r="F52" s="193">
        <v>1</v>
      </c>
      <c r="G52" s="195">
        <v>48.84</v>
      </c>
      <c r="H52" s="253">
        <f t="shared" si="0"/>
        <v>48.84</v>
      </c>
      <c r="I52" s="258">
        <f t="shared" si="1"/>
        <v>56.302752000000005</v>
      </c>
      <c r="J52" s="196">
        <f t="shared" si="2"/>
        <v>56.302752000000005</v>
      </c>
    </row>
    <row r="53" spans="1:10" ht="30" x14ac:dyDescent="0.25">
      <c r="A53" s="192" t="s">
        <v>441</v>
      </c>
      <c r="B53" s="193">
        <v>34665</v>
      </c>
      <c r="C53" s="193" t="s">
        <v>264</v>
      </c>
      <c r="D53" s="194" t="s">
        <v>442</v>
      </c>
      <c r="E53" s="193" t="s">
        <v>399</v>
      </c>
      <c r="F53" s="193">
        <v>1</v>
      </c>
      <c r="G53" s="195">
        <v>60.63</v>
      </c>
      <c r="H53" s="253">
        <f t="shared" si="0"/>
        <v>60.63</v>
      </c>
      <c r="I53" s="258">
        <f t="shared" si="1"/>
        <v>69.894264000000007</v>
      </c>
      <c r="J53" s="196">
        <f t="shared" si="2"/>
        <v>69.894264000000007</v>
      </c>
    </row>
    <row r="54" spans="1:10" x14ac:dyDescent="0.25">
      <c r="A54" s="192" t="s">
        <v>443</v>
      </c>
      <c r="B54" s="193">
        <v>1379</v>
      </c>
      <c r="C54" s="193" t="s">
        <v>264</v>
      </c>
      <c r="D54" s="194" t="s">
        <v>444</v>
      </c>
      <c r="E54" s="193" t="s">
        <v>341</v>
      </c>
      <c r="F54" s="193">
        <v>350</v>
      </c>
      <c r="G54" s="195">
        <v>1</v>
      </c>
      <c r="H54" s="253">
        <f t="shared" si="0"/>
        <v>350</v>
      </c>
      <c r="I54" s="258">
        <f t="shared" si="1"/>
        <v>1.1528</v>
      </c>
      <c r="J54" s="196">
        <f t="shared" si="2"/>
        <v>403.48</v>
      </c>
    </row>
    <row r="55" spans="1:10" ht="30" x14ac:dyDescent="0.25">
      <c r="A55" s="188" t="s">
        <v>445</v>
      </c>
      <c r="B55" s="193">
        <v>44528</v>
      </c>
      <c r="C55" s="193" t="s">
        <v>264</v>
      </c>
      <c r="D55" s="194" t="s">
        <v>446</v>
      </c>
      <c r="E55" s="193" t="s">
        <v>341</v>
      </c>
      <c r="F55" s="193">
        <v>35</v>
      </c>
      <c r="G55" s="195">
        <v>5.33</v>
      </c>
      <c r="H55" s="253">
        <f t="shared" si="0"/>
        <v>186.55</v>
      </c>
      <c r="I55" s="258">
        <f t="shared" si="1"/>
        <v>6.1444239999999999</v>
      </c>
      <c r="J55" s="196">
        <f t="shared" si="2"/>
        <v>215.05483999999998</v>
      </c>
    </row>
    <row r="56" spans="1:10" ht="30" x14ac:dyDescent="0.25">
      <c r="A56" s="192" t="s">
        <v>447</v>
      </c>
      <c r="B56" s="193">
        <v>1339</v>
      </c>
      <c r="C56" s="193" t="s">
        <v>264</v>
      </c>
      <c r="D56" s="194" t="s">
        <v>448</v>
      </c>
      <c r="E56" s="193" t="s">
        <v>341</v>
      </c>
      <c r="F56" s="193">
        <v>1</v>
      </c>
      <c r="G56" s="195">
        <v>49.5</v>
      </c>
      <c r="H56" s="253">
        <f t="shared" si="0"/>
        <v>49.5</v>
      </c>
      <c r="I56" s="258">
        <f t="shared" si="1"/>
        <v>57.063600000000001</v>
      </c>
      <c r="J56" s="196">
        <f t="shared" si="2"/>
        <v>57.063600000000001</v>
      </c>
    </row>
    <row r="57" spans="1:10" x14ac:dyDescent="0.25">
      <c r="A57" s="192" t="s">
        <v>449</v>
      </c>
      <c r="B57" s="193">
        <v>44396</v>
      </c>
      <c r="C57" s="193" t="s">
        <v>264</v>
      </c>
      <c r="D57" s="194" t="s">
        <v>450</v>
      </c>
      <c r="E57" s="193" t="s">
        <v>341</v>
      </c>
      <c r="F57" s="193">
        <v>1</v>
      </c>
      <c r="G57" s="195">
        <v>41.12</v>
      </c>
      <c r="H57" s="253">
        <f t="shared" si="0"/>
        <v>41.12</v>
      </c>
      <c r="I57" s="258">
        <f t="shared" si="1"/>
        <v>47.403135999999996</v>
      </c>
      <c r="J57" s="196">
        <f t="shared" si="2"/>
        <v>47.403135999999996</v>
      </c>
    </row>
    <row r="58" spans="1:10" x14ac:dyDescent="0.25">
      <c r="A58" s="192" t="s">
        <v>451</v>
      </c>
      <c r="B58" s="193">
        <v>4791</v>
      </c>
      <c r="C58" s="193" t="s">
        <v>264</v>
      </c>
      <c r="D58" s="194" t="s">
        <v>452</v>
      </c>
      <c r="E58" s="193" t="s">
        <v>341</v>
      </c>
      <c r="F58" s="193">
        <v>1</v>
      </c>
      <c r="G58" s="195">
        <v>45.49</v>
      </c>
      <c r="H58" s="253">
        <f t="shared" si="0"/>
        <v>45.49</v>
      </c>
      <c r="I58" s="258">
        <f t="shared" si="1"/>
        <v>52.440871999999999</v>
      </c>
      <c r="J58" s="196">
        <f t="shared" si="2"/>
        <v>52.440871999999999</v>
      </c>
    </row>
    <row r="59" spans="1:10" ht="30" x14ac:dyDescent="0.25">
      <c r="A59" s="192" t="s">
        <v>453</v>
      </c>
      <c r="B59" s="193">
        <v>11002</v>
      </c>
      <c r="C59" s="193" t="s">
        <v>264</v>
      </c>
      <c r="D59" s="194" t="s">
        <v>454</v>
      </c>
      <c r="E59" s="193" t="s">
        <v>341</v>
      </c>
      <c r="F59" s="193">
        <v>1</v>
      </c>
      <c r="G59" s="195">
        <v>29.53</v>
      </c>
      <c r="H59" s="253">
        <f t="shared" si="0"/>
        <v>29.53</v>
      </c>
      <c r="I59" s="258">
        <f t="shared" si="1"/>
        <v>34.042183999999999</v>
      </c>
      <c r="J59" s="196">
        <f t="shared" si="2"/>
        <v>34.042183999999999</v>
      </c>
    </row>
    <row r="60" spans="1:10" ht="30" x14ac:dyDescent="0.25">
      <c r="A60" s="188" t="s">
        <v>455</v>
      </c>
      <c r="B60" s="193">
        <v>10998</v>
      </c>
      <c r="C60" s="193" t="s">
        <v>264</v>
      </c>
      <c r="D60" s="194" t="s">
        <v>456</v>
      </c>
      <c r="E60" s="193" t="s">
        <v>341</v>
      </c>
      <c r="F60" s="193">
        <v>1</v>
      </c>
      <c r="G60" s="195">
        <v>32.22</v>
      </c>
      <c r="H60" s="253">
        <f t="shared" si="0"/>
        <v>32.22</v>
      </c>
      <c r="I60" s="258">
        <f t="shared" si="1"/>
        <v>37.143215999999995</v>
      </c>
      <c r="J60" s="196">
        <f t="shared" si="2"/>
        <v>37.143215999999995</v>
      </c>
    </row>
    <row r="61" spans="1:10" x14ac:dyDescent="0.25">
      <c r="A61" s="192" t="s">
        <v>457</v>
      </c>
      <c r="B61" s="193">
        <v>11186</v>
      </c>
      <c r="C61" s="193" t="s">
        <v>264</v>
      </c>
      <c r="D61" s="194" t="s">
        <v>458</v>
      </c>
      <c r="E61" s="193" t="s">
        <v>399</v>
      </c>
      <c r="F61" s="193">
        <v>1</v>
      </c>
      <c r="G61" s="195">
        <v>544.66</v>
      </c>
      <c r="H61" s="253">
        <f t="shared" si="0"/>
        <v>544.66</v>
      </c>
      <c r="I61" s="258">
        <f t="shared" si="1"/>
        <v>627.88404800000001</v>
      </c>
      <c r="J61" s="196">
        <f t="shared" si="2"/>
        <v>627.88404800000001</v>
      </c>
    </row>
    <row r="62" spans="1:10" ht="90" x14ac:dyDescent="0.25">
      <c r="A62" s="192" t="s">
        <v>459</v>
      </c>
      <c r="B62" s="193">
        <v>3103</v>
      </c>
      <c r="C62" s="193" t="s">
        <v>264</v>
      </c>
      <c r="D62" s="194" t="s">
        <v>460</v>
      </c>
      <c r="E62" s="193" t="s">
        <v>396</v>
      </c>
      <c r="F62" s="193">
        <v>1</v>
      </c>
      <c r="G62" s="195">
        <v>46.71</v>
      </c>
      <c r="H62" s="253">
        <f t="shared" si="0"/>
        <v>46.71</v>
      </c>
      <c r="I62" s="258">
        <f t="shared" si="1"/>
        <v>53.847287999999999</v>
      </c>
      <c r="J62" s="196">
        <f t="shared" si="2"/>
        <v>53.847287999999999</v>
      </c>
    </row>
    <row r="63" spans="1:10" ht="75" x14ac:dyDescent="0.25">
      <c r="A63" s="192" t="s">
        <v>461</v>
      </c>
      <c r="B63" s="57">
        <v>3097</v>
      </c>
      <c r="C63" s="193" t="s">
        <v>264</v>
      </c>
      <c r="D63" s="194" t="s">
        <v>462</v>
      </c>
      <c r="E63" s="193" t="s">
        <v>463</v>
      </c>
      <c r="F63" s="193">
        <v>1</v>
      </c>
      <c r="G63" s="195">
        <v>71.66</v>
      </c>
      <c r="H63" s="253">
        <f t="shared" si="0"/>
        <v>71.66</v>
      </c>
      <c r="I63" s="258">
        <f t="shared" si="1"/>
        <v>82.609647999999993</v>
      </c>
      <c r="J63" s="196">
        <f t="shared" si="2"/>
        <v>82.609647999999993</v>
      </c>
    </row>
    <row r="64" spans="1:10" ht="75" x14ac:dyDescent="0.25">
      <c r="A64" s="192" t="s">
        <v>464</v>
      </c>
      <c r="B64" s="193">
        <v>3081</v>
      </c>
      <c r="C64" s="193" t="s">
        <v>264</v>
      </c>
      <c r="D64" s="194" t="s">
        <v>465</v>
      </c>
      <c r="E64" s="193" t="s">
        <v>463</v>
      </c>
      <c r="F64" s="193">
        <v>1</v>
      </c>
      <c r="G64" s="195">
        <v>124.88</v>
      </c>
      <c r="H64" s="253">
        <f t="shared" si="0"/>
        <v>124.88</v>
      </c>
      <c r="I64" s="258">
        <f t="shared" si="1"/>
        <v>143.96166399999998</v>
      </c>
      <c r="J64" s="196">
        <f t="shared" si="2"/>
        <v>143.96166399999998</v>
      </c>
    </row>
    <row r="65" spans="1:10" ht="90" x14ac:dyDescent="0.25">
      <c r="A65" s="188" t="s">
        <v>466</v>
      </c>
      <c r="B65" s="193">
        <v>3093</v>
      </c>
      <c r="C65" s="193" t="s">
        <v>264</v>
      </c>
      <c r="D65" s="194" t="s">
        <v>467</v>
      </c>
      <c r="E65" s="193" t="s">
        <v>463</v>
      </c>
      <c r="F65" s="193">
        <v>2</v>
      </c>
      <c r="G65" s="195">
        <v>113.16</v>
      </c>
      <c r="H65" s="253">
        <f t="shared" si="0"/>
        <v>226.32</v>
      </c>
      <c r="I65" s="258">
        <f t="shared" si="1"/>
        <v>130.45084800000001</v>
      </c>
      <c r="J65" s="196">
        <f t="shared" si="2"/>
        <v>260.90169600000002</v>
      </c>
    </row>
    <row r="66" spans="1:10" ht="60" x14ac:dyDescent="0.25">
      <c r="A66" s="192" t="s">
        <v>468</v>
      </c>
      <c r="B66" s="57">
        <v>38155</v>
      </c>
      <c r="C66" s="193" t="s">
        <v>264</v>
      </c>
      <c r="D66" s="194" t="s">
        <v>469</v>
      </c>
      <c r="E66" s="193" t="s">
        <v>396</v>
      </c>
      <c r="F66" s="193">
        <v>1</v>
      </c>
      <c r="G66" s="195">
        <v>85.03</v>
      </c>
      <c r="H66" s="253">
        <f t="shared" si="0"/>
        <v>85.03</v>
      </c>
      <c r="I66" s="258">
        <f t="shared" si="1"/>
        <v>98.022583999999995</v>
      </c>
      <c r="J66" s="196">
        <f t="shared" si="2"/>
        <v>98.022583999999995</v>
      </c>
    </row>
    <row r="67" spans="1:10" ht="90" x14ac:dyDescent="0.25">
      <c r="A67" s="192" t="s">
        <v>470</v>
      </c>
      <c r="B67" s="57">
        <v>3090</v>
      </c>
      <c r="C67" s="193" t="s">
        <v>264</v>
      </c>
      <c r="D67" s="194" t="s">
        <v>471</v>
      </c>
      <c r="E67" s="193" t="s">
        <v>463</v>
      </c>
      <c r="F67" s="193">
        <v>3</v>
      </c>
      <c r="G67" s="195">
        <v>56.34</v>
      </c>
      <c r="H67" s="253">
        <f t="shared" si="0"/>
        <v>169.02</v>
      </c>
      <c r="I67" s="258">
        <f t="shared" si="1"/>
        <v>64.948751999999999</v>
      </c>
      <c r="J67" s="196">
        <f t="shared" si="2"/>
        <v>194.84625599999998</v>
      </c>
    </row>
    <row r="68" spans="1:10" ht="90" x14ac:dyDescent="0.25">
      <c r="A68" s="192" t="s">
        <v>472</v>
      </c>
      <c r="B68" s="193">
        <v>38153</v>
      </c>
      <c r="C68" s="193" t="s">
        <v>264</v>
      </c>
      <c r="D68" s="194" t="s">
        <v>473</v>
      </c>
      <c r="E68" s="193" t="s">
        <v>463</v>
      </c>
      <c r="F68" s="193">
        <v>1</v>
      </c>
      <c r="G68" s="195">
        <v>49.63</v>
      </c>
      <c r="H68" s="253">
        <f t="shared" si="0"/>
        <v>49.63</v>
      </c>
      <c r="I68" s="258">
        <f t="shared" si="1"/>
        <v>57.213464000000002</v>
      </c>
      <c r="J68" s="196">
        <f t="shared" si="2"/>
        <v>57.213464000000002</v>
      </c>
    </row>
    <row r="69" spans="1:10" ht="75" x14ac:dyDescent="0.25">
      <c r="A69" s="192" t="s">
        <v>474</v>
      </c>
      <c r="B69" s="193">
        <v>43612</v>
      </c>
      <c r="C69" s="193" t="s">
        <v>264</v>
      </c>
      <c r="D69" s="194" t="s">
        <v>475</v>
      </c>
      <c r="E69" s="193" t="s">
        <v>396</v>
      </c>
      <c r="F69" s="193">
        <v>3</v>
      </c>
      <c r="G69" s="195">
        <v>91.89</v>
      </c>
      <c r="H69" s="253">
        <f t="shared" si="0"/>
        <v>275.67</v>
      </c>
      <c r="I69" s="258">
        <f t="shared" si="1"/>
        <v>105.930792</v>
      </c>
      <c r="J69" s="196">
        <f t="shared" si="2"/>
        <v>317.79237599999999</v>
      </c>
    </row>
    <row r="70" spans="1:10" ht="45" x14ac:dyDescent="0.25">
      <c r="A70" s="188" t="s">
        <v>476</v>
      </c>
      <c r="B70" s="193">
        <v>14153</v>
      </c>
      <c r="C70" s="193" t="s">
        <v>264</v>
      </c>
      <c r="D70" s="194" t="s">
        <v>477</v>
      </c>
      <c r="E70" s="193" t="s">
        <v>396</v>
      </c>
      <c r="F70" s="193">
        <v>1</v>
      </c>
      <c r="G70" s="195">
        <v>60.31</v>
      </c>
      <c r="H70" s="253">
        <f t="shared" ref="H70:H133" si="3">F70*G70</f>
        <v>60.31</v>
      </c>
      <c r="I70" s="258">
        <f t="shared" ref="I70:I133" si="4">(G70+G70*$G$590)*(100%-$J$3)</f>
        <v>69.525368</v>
      </c>
      <c r="J70" s="196">
        <f t="shared" ref="J70:J133" si="5">I70*F70</f>
        <v>69.525368</v>
      </c>
    </row>
    <row r="71" spans="1:10" ht="30" x14ac:dyDescent="0.25">
      <c r="A71" s="192" t="s">
        <v>478</v>
      </c>
      <c r="B71" s="193">
        <v>7307</v>
      </c>
      <c r="C71" s="193" t="s">
        <v>264</v>
      </c>
      <c r="D71" s="194" t="s">
        <v>479</v>
      </c>
      <c r="E71" s="193" t="s">
        <v>343</v>
      </c>
      <c r="F71" s="193">
        <v>1</v>
      </c>
      <c r="G71" s="195">
        <v>37.39</v>
      </c>
      <c r="H71" s="253">
        <f t="shared" si="3"/>
        <v>37.39</v>
      </c>
      <c r="I71" s="258">
        <f t="shared" si="4"/>
        <v>43.103192</v>
      </c>
      <c r="J71" s="196">
        <f t="shared" si="5"/>
        <v>43.103192</v>
      </c>
    </row>
    <row r="72" spans="1:10" x14ac:dyDescent="0.25">
      <c r="A72" s="192" t="s">
        <v>480</v>
      </c>
      <c r="B72" s="193">
        <v>38122</v>
      </c>
      <c r="C72" s="193" t="s">
        <v>264</v>
      </c>
      <c r="D72" s="194" t="s">
        <v>481</v>
      </c>
      <c r="E72" s="193" t="s">
        <v>343</v>
      </c>
      <c r="F72" s="193">
        <v>1</v>
      </c>
      <c r="G72" s="195">
        <v>18.899999999999999</v>
      </c>
      <c r="H72" s="253">
        <f t="shared" si="3"/>
        <v>18.899999999999999</v>
      </c>
      <c r="I72" s="258">
        <f t="shared" si="4"/>
        <v>21.78792</v>
      </c>
      <c r="J72" s="196">
        <f t="shared" si="5"/>
        <v>21.78792</v>
      </c>
    </row>
    <row r="73" spans="1:10" ht="30" x14ac:dyDescent="0.25">
      <c r="A73" s="192" t="s">
        <v>482</v>
      </c>
      <c r="B73" s="193">
        <v>43653</v>
      </c>
      <c r="C73" s="193" t="s">
        <v>264</v>
      </c>
      <c r="D73" s="194" t="s">
        <v>483</v>
      </c>
      <c r="E73" s="193" t="s">
        <v>343</v>
      </c>
      <c r="F73" s="193">
        <v>1</v>
      </c>
      <c r="G73" s="195">
        <v>23.21</v>
      </c>
      <c r="H73" s="253">
        <f t="shared" si="3"/>
        <v>23.21</v>
      </c>
      <c r="I73" s="258">
        <f t="shared" si="4"/>
        <v>26.756488000000001</v>
      </c>
      <c r="J73" s="196">
        <f t="shared" si="5"/>
        <v>26.756488000000001</v>
      </c>
    </row>
    <row r="74" spans="1:10" x14ac:dyDescent="0.25">
      <c r="A74" s="192" t="s">
        <v>484</v>
      </c>
      <c r="B74" s="193">
        <v>4222</v>
      </c>
      <c r="C74" s="193" t="s">
        <v>264</v>
      </c>
      <c r="D74" s="194" t="s">
        <v>485</v>
      </c>
      <c r="E74" s="193" t="s">
        <v>343</v>
      </c>
      <c r="F74" s="193">
        <v>3</v>
      </c>
      <c r="G74" s="195">
        <v>5.94</v>
      </c>
      <c r="H74" s="253">
        <f t="shared" si="3"/>
        <v>17.82</v>
      </c>
      <c r="I74" s="258">
        <f t="shared" si="4"/>
        <v>6.8476320000000008</v>
      </c>
      <c r="J74" s="196">
        <f t="shared" si="5"/>
        <v>20.542896000000002</v>
      </c>
    </row>
    <row r="75" spans="1:10" ht="30" x14ac:dyDescent="0.25">
      <c r="A75" s="188" t="s">
        <v>486</v>
      </c>
      <c r="B75" s="193">
        <v>3315</v>
      </c>
      <c r="C75" s="193" t="s">
        <v>264</v>
      </c>
      <c r="D75" s="194" t="s">
        <v>487</v>
      </c>
      <c r="E75" s="193" t="s">
        <v>341</v>
      </c>
      <c r="F75" s="193">
        <v>15</v>
      </c>
      <c r="G75" s="195">
        <v>0.92</v>
      </c>
      <c r="H75" s="253">
        <f t="shared" si="3"/>
        <v>13.8</v>
      </c>
      <c r="I75" s="258">
        <f t="shared" si="4"/>
        <v>1.060576</v>
      </c>
      <c r="J75" s="196">
        <f t="shared" si="5"/>
        <v>15.90864</v>
      </c>
    </row>
    <row r="76" spans="1:10" ht="60" x14ac:dyDescent="0.25">
      <c r="A76" s="192" t="s">
        <v>488</v>
      </c>
      <c r="B76" s="193">
        <v>11795</v>
      </c>
      <c r="C76" s="193" t="s">
        <v>264</v>
      </c>
      <c r="D76" s="194" t="s">
        <v>489</v>
      </c>
      <c r="E76" s="193" t="s">
        <v>399</v>
      </c>
      <c r="F76" s="193">
        <v>1</v>
      </c>
      <c r="G76" s="195">
        <v>701.88</v>
      </c>
      <c r="H76" s="253">
        <f t="shared" si="3"/>
        <v>701.88</v>
      </c>
      <c r="I76" s="258">
        <f t="shared" si="4"/>
        <v>809.12726399999997</v>
      </c>
      <c r="J76" s="196">
        <f t="shared" si="5"/>
        <v>809.12726399999997</v>
      </c>
    </row>
    <row r="77" spans="1:10" ht="30" x14ac:dyDescent="0.25">
      <c r="A77" s="192" t="s">
        <v>490</v>
      </c>
      <c r="B77" s="193">
        <v>140</v>
      </c>
      <c r="C77" s="193" t="s">
        <v>264</v>
      </c>
      <c r="D77" s="194" t="s">
        <v>491</v>
      </c>
      <c r="E77" s="193" t="s">
        <v>341</v>
      </c>
      <c r="F77" s="193">
        <v>12</v>
      </c>
      <c r="G77" s="195">
        <v>29.16</v>
      </c>
      <c r="H77" s="253">
        <f t="shared" si="3"/>
        <v>349.92</v>
      </c>
      <c r="I77" s="258">
        <f t="shared" si="4"/>
        <v>33.615648</v>
      </c>
      <c r="J77" s="196">
        <f t="shared" si="5"/>
        <v>403.38777600000003</v>
      </c>
    </row>
    <row r="78" spans="1:10" ht="45" x14ac:dyDescent="0.25">
      <c r="A78" s="192" t="s">
        <v>492</v>
      </c>
      <c r="B78" s="193">
        <v>151</v>
      </c>
      <c r="C78" s="193" t="s">
        <v>264</v>
      </c>
      <c r="D78" s="194" t="s">
        <v>493</v>
      </c>
      <c r="E78" s="193" t="s">
        <v>343</v>
      </c>
      <c r="F78" s="193">
        <v>3</v>
      </c>
      <c r="G78" s="195">
        <v>43.03</v>
      </c>
      <c r="H78" s="253">
        <f t="shared" si="3"/>
        <v>129.09</v>
      </c>
      <c r="I78" s="258">
        <f t="shared" si="4"/>
        <v>49.604984000000002</v>
      </c>
      <c r="J78" s="196">
        <f t="shared" si="5"/>
        <v>148.81495200000001</v>
      </c>
    </row>
    <row r="79" spans="1:10" ht="45" x14ac:dyDescent="0.25">
      <c r="A79" s="192" t="s">
        <v>494</v>
      </c>
      <c r="B79" s="193">
        <v>3672</v>
      </c>
      <c r="C79" s="193" t="s">
        <v>264</v>
      </c>
      <c r="D79" s="194" t="s">
        <v>495</v>
      </c>
      <c r="E79" s="193" t="s">
        <v>346</v>
      </c>
      <c r="F79" s="193">
        <v>10</v>
      </c>
      <c r="G79" s="195">
        <v>1.67</v>
      </c>
      <c r="H79" s="253">
        <f t="shared" si="3"/>
        <v>16.7</v>
      </c>
      <c r="I79" s="258">
        <f t="shared" si="4"/>
        <v>1.925176</v>
      </c>
      <c r="J79" s="196">
        <f t="shared" si="5"/>
        <v>19.251760000000001</v>
      </c>
    </row>
    <row r="80" spans="1:10" ht="45" x14ac:dyDescent="0.25">
      <c r="A80" s="188" t="s">
        <v>496</v>
      </c>
      <c r="B80" s="193">
        <v>3671</v>
      </c>
      <c r="C80" s="193" t="s">
        <v>264</v>
      </c>
      <c r="D80" s="194" t="s">
        <v>497</v>
      </c>
      <c r="E80" s="193" t="s">
        <v>346</v>
      </c>
      <c r="F80" s="193">
        <v>10</v>
      </c>
      <c r="G80" s="195">
        <v>1.58</v>
      </c>
      <c r="H80" s="253">
        <f t="shared" si="3"/>
        <v>15.8</v>
      </c>
      <c r="I80" s="258">
        <f t="shared" si="4"/>
        <v>1.8214240000000002</v>
      </c>
      <c r="J80" s="196">
        <f t="shared" si="5"/>
        <v>18.21424</v>
      </c>
    </row>
    <row r="81" spans="1:10" ht="45" x14ac:dyDescent="0.25">
      <c r="A81" s="192" t="s">
        <v>498</v>
      </c>
      <c r="B81" s="193">
        <v>3673</v>
      </c>
      <c r="C81" s="193" t="s">
        <v>264</v>
      </c>
      <c r="D81" s="194" t="s">
        <v>499</v>
      </c>
      <c r="E81" s="193" t="s">
        <v>346</v>
      </c>
      <c r="F81" s="193">
        <v>10</v>
      </c>
      <c r="G81" s="195">
        <v>2.48</v>
      </c>
      <c r="H81" s="253">
        <f t="shared" si="3"/>
        <v>24.8</v>
      </c>
      <c r="I81" s="258">
        <f t="shared" si="4"/>
        <v>2.8589440000000002</v>
      </c>
      <c r="J81" s="196">
        <f t="shared" si="5"/>
        <v>28.589440000000003</v>
      </c>
    </row>
    <row r="82" spans="1:10" ht="45" x14ac:dyDescent="0.25">
      <c r="A82" s="192" t="s">
        <v>500</v>
      </c>
      <c r="B82" s="193">
        <v>11462</v>
      </c>
      <c r="C82" s="193" t="s">
        <v>264</v>
      </c>
      <c r="D82" s="194" t="s">
        <v>501</v>
      </c>
      <c r="E82" s="193" t="s">
        <v>502</v>
      </c>
      <c r="F82" s="193">
        <v>1</v>
      </c>
      <c r="G82" s="195">
        <v>18.48</v>
      </c>
      <c r="H82" s="253">
        <f t="shared" si="3"/>
        <v>18.48</v>
      </c>
      <c r="I82" s="258">
        <f t="shared" si="4"/>
        <v>21.303744000000002</v>
      </c>
      <c r="J82" s="196">
        <f t="shared" si="5"/>
        <v>21.303744000000002</v>
      </c>
    </row>
    <row r="83" spans="1:10" x14ac:dyDescent="0.25">
      <c r="A83" s="192" t="s">
        <v>503</v>
      </c>
      <c r="B83" s="193">
        <v>3768</v>
      </c>
      <c r="C83" s="193" t="s">
        <v>264</v>
      </c>
      <c r="D83" s="194" t="s">
        <v>504</v>
      </c>
      <c r="E83" s="193" t="s">
        <v>396</v>
      </c>
      <c r="F83" s="193">
        <v>35</v>
      </c>
      <c r="G83" s="195">
        <v>2.38</v>
      </c>
      <c r="H83" s="253">
        <f t="shared" si="3"/>
        <v>83.3</v>
      </c>
      <c r="I83" s="258">
        <f t="shared" si="4"/>
        <v>2.7436639999999999</v>
      </c>
      <c r="J83" s="196">
        <f t="shared" si="5"/>
        <v>96.028239999999997</v>
      </c>
    </row>
    <row r="84" spans="1:10" ht="30" x14ac:dyDescent="0.25">
      <c r="A84" s="192" t="s">
        <v>505</v>
      </c>
      <c r="B84" s="193">
        <v>3767</v>
      </c>
      <c r="C84" s="193" t="s">
        <v>264</v>
      </c>
      <c r="D84" s="194" t="s">
        <v>506</v>
      </c>
      <c r="E84" s="193" t="s">
        <v>396</v>
      </c>
      <c r="F84" s="193">
        <v>35</v>
      </c>
      <c r="G84" s="195">
        <v>0.79</v>
      </c>
      <c r="H84" s="253">
        <f t="shared" si="3"/>
        <v>27.650000000000002</v>
      </c>
      <c r="I84" s="258">
        <f t="shared" si="4"/>
        <v>0.91071200000000008</v>
      </c>
      <c r="J84" s="196">
        <f t="shared" si="5"/>
        <v>31.874920000000003</v>
      </c>
    </row>
    <row r="85" spans="1:10" ht="120" x14ac:dyDescent="0.25">
      <c r="A85" s="188" t="s">
        <v>507</v>
      </c>
      <c r="B85" s="193">
        <v>39490</v>
      </c>
      <c r="C85" s="193" t="s">
        <v>264</v>
      </c>
      <c r="D85" s="194" t="s">
        <v>508</v>
      </c>
      <c r="E85" s="193" t="s">
        <v>396</v>
      </c>
      <c r="F85" s="193">
        <v>1</v>
      </c>
      <c r="G85" s="195">
        <v>866.84</v>
      </c>
      <c r="H85" s="253">
        <f t="shared" si="3"/>
        <v>866.84</v>
      </c>
      <c r="I85" s="258">
        <f t="shared" si="4"/>
        <v>999.29315199999996</v>
      </c>
      <c r="J85" s="196">
        <f t="shared" si="5"/>
        <v>999.29315199999996</v>
      </c>
    </row>
    <row r="86" spans="1:10" ht="120" x14ac:dyDescent="0.25">
      <c r="A86" s="192" t="s">
        <v>509</v>
      </c>
      <c r="B86" s="193">
        <v>39494</v>
      </c>
      <c r="C86" s="193" t="s">
        <v>264</v>
      </c>
      <c r="D86" s="194" t="s">
        <v>510</v>
      </c>
      <c r="E86" s="193" t="s">
        <v>396</v>
      </c>
      <c r="F86" s="193">
        <v>1</v>
      </c>
      <c r="G86" s="195">
        <v>622.46</v>
      </c>
      <c r="H86" s="253">
        <f t="shared" si="3"/>
        <v>622.46</v>
      </c>
      <c r="I86" s="258">
        <f t="shared" si="4"/>
        <v>717.57188800000006</v>
      </c>
      <c r="J86" s="196">
        <f t="shared" si="5"/>
        <v>717.57188800000006</v>
      </c>
    </row>
    <row r="87" spans="1:10" ht="120" x14ac:dyDescent="0.25">
      <c r="A87" s="192" t="s">
        <v>511</v>
      </c>
      <c r="B87" s="193">
        <v>39495</v>
      </c>
      <c r="C87" s="193" t="s">
        <v>264</v>
      </c>
      <c r="D87" s="194" t="s">
        <v>512</v>
      </c>
      <c r="E87" s="193" t="s">
        <v>396</v>
      </c>
      <c r="F87" s="193">
        <v>1</v>
      </c>
      <c r="G87" s="195">
        <v>701.43</v>
      </c>
      <c r="H87" s="253">
        <f t="shared" si="3"/>
        <v>701.43</v>
      </c>
      <c r="I87" s="258">
        <f t="shared" si="4"/>
        <v>808.60850399999993</v>
      </c>
      <c r="J87" s="196">
        <f t="shared" si="5"/>
        <v>808.60850399999993</v>
      </c>
    </row>
    <row r="88" spans="1:10" ht="120" x14ac:dyDescent="0.25">
      <c r="A88" s="192" t="s">
        <v>513</v>
      </c>
      <c r="B88" s="193">
        <v>39496</v>
      </c>
      <c r="C88" s="193" t="s">
        <v>264</v>
      </c>
      <c r="D88" s="194" t="s">
        <v>514</v>
      </c>
      <c r="E88" s="193" t="s">
        <v>396</v>
      </c>
      <c r="F88" s="193">
        <v>1</v>
      </c>
      <c r="G88" s="195">
        <v>771.57</v>
      </c>
      <c r="H88" s="253">
        <f t="shared" si="3"/>
        <v>771.57</v>
      </c>
      <c r="I88" s="258">
        <f t="shared" si="4"/>
        <v>889.46589600000004</v>
      </c>
      <c r="J88" s="196">
        <f t="shared" si="5"/>
        <v>889.46589600000004</v>
      </c>
    </row>
    <row r="89" spans="1:10" ht="105" x14ac:dyDescent="0.25">
      <c r="A89" s="192" t="s">
        <v>515</v>
      </c>
      <c r="B89" s="193">
        <v>39492</v>
      </c>
      <c r="C89" s="193" t="s">
        <v>264</v>
      </c>
      <c r="D89" s="194" t="s">
        <v>516</v>
      </c>
      <c r="E89" s="193" t="s">
        <v>396</v>
      </c>
      <c r="F89" s="193">
        <v>1</v>
      </c>
      <c r="G89" s="195">
        <v>893.27</v>
      </c>
      <c r="H89" s="253">
        <f t="shared" si="3"/>
        <v>893.27</v>
      </c>
      <c r="I89" s="258">
        <f t="shared" si="4"/>
        <v>1029.7616559999999</v>
      </c>
      <c r="J89" s="196">
        <f t="shared" si="5"/>
        <v>1029.7616559999999</v>
      </c>
    </row>
    <row r="90" spans="1:10" ht="120" x14ac:dyDescent="0.25">
      <c r="A90" s="188" t="s">
        <v>517</v>
      </c>
      <c r="B90" s="193">
        <v>39497</v>
      </c>
      <c r="C90" s="193" t="s">
        <v>264</v>
      </c>
      <c r="D90" s="194" t="s">
        <v>518</v>
      </c>
      <c r="E90" s="193" t="s">
        <v>396</v>
      </c>
      <c r="F90" s="193">
        <v>1</v>
      </c>
      <c r="G90" s="195">
        <v>806.86</v>
      </c>
      <c r="H90" s="253">
        <f t="shared" si="3"/>
        <v>806.86</v>
      </c>
      <c r="I90" s="258">
        <f t="shared" si="4"/>
        <v>930.14820800000007</v>
      </c>
      <c r="J90" s="196">
        <f t="shared" si="5"/>
        <v>930.14820800000007</v>
      </c>
    </row>
    <row r="91" spans="1:10" ht="105" x14ac:dyDescent="0.25">
      <c r="A91" s="192" t="s">
        <v>519</v>
      </c>
      <c r="B91" s="193">
        <v>39493</v>
      </c>
      <c r="C91" s="193" t="s">
        <v>264</v>
      </c>
      <c r="D91" s="194" t="s">
        <v>520</v>
      </c>
      <c r="E91" s="193" t="s">
        <v>396</v>
      </c>
      <c r="F91" s="193">
        <v>1</v>
      </c>
      <c r="G91" s="195">
        <v>958.12</v>
      </c>
      <c r="H91" s="253">
        <f t="shared" si="3"/>
        <v>958.12</v>
      </c>
      <c r="I91" s="258">
        <f t="shared" si="4"/>
        <v>1104.5207359999999</v>
      </c>
      <c r="J91" s="196">
        <f t="shared" si="5"/>
        <v>1104.5207359999999</v>
      </c>
    </row>
    <row r="92" spans="1:10" ht="90" x14ac:dyDescent="0.25">
      <c r="A92" s="192" t="s">
        <v>521</v>
      </c>
      <c r="B92" s="193">
        <v>20322</v>
      </c>
      <c r="C92" s="193" t="s">
        <v>264</v>
      </c>
      <c r="D92" s="194" t="s">
        <v>522</v>
      </c>
      <c r="E92" s="193" t="s">
        <v>396</v>
      </c>
      <c r="F92" s="193">
        <v>1</v>
      </c>
      <c r="G92" s="195">
        <v>248.01</v>
      </c>
      <c r="H92" s="253">
        <f t="shared" si="3"/>
        <v>248.01</v>
      </c>
      <c r="I92" s="258">
        <f t="shared" si="4"/>
        <v>285.90592800000002</v>
      </c>
      <c r="J92" s="196">
        <f t="shared" si="5"/>
        <v>285.90592800000002</v>
      </c>
    </row>
    <row r="93" spans="1:10" ht="75" x14ac:dyDescent="0.25">
      <c r="A93" s="192" t="s">
        <v>523</v>
      </c>
      <c r="B93" s="57">
        <v>10555</v>
      </c>
      <c r="C93" s="193" t="s">
        <v>264</v>
      </c>
      <c r="D93" s="194" t="s">
        <v>524</v>
      </c>
      <c r="E93" s="193" t="s">
        <v>396</v>
      </c>
      <c r="F93" s="193">
        <v>1</v>
      </c>
      <c r="G93" s="195">
        <v>247.76</v>
      </c>
      <c r="H93" s="253">
        <f t="shared" si="3"/>
        <v>247.76</v>
      </c>
      <c r="I93" s="258">
        <f t="shared" si="4"/>
        <v>285.617728</v>
      </c>
      <c r="J93" s="196">
        <f t="shared" si="5"/>
        <v>285.617728</v>
      </c>
    </row>
    <row r="94" spans="1:10" x14ac:dyDescent="0.25">
      <c r="A94" s="192" t="s">
        <v>525</v>
      </c>
      <c r="B94" s="193">
        <v>3777</v>
      </c>
      <c r="C94" s="193" t="s">
        <v>264</v>
      </c>
      <c r="D94" s="194" t="s">
        <v>526</v>
      </c>
      <c r="E94" s="193" t="s">
        <v>399</v>
      </c>
      <c r="F94" s="193">
        <v>7</v>
      </c>
      <c r="G94" s="195">
        <v>1.5</v>
      </c>
      <c r="H94" s="253">
        <f t="shared" si="3"/>
        <v>10.5</v>
      </c>
      <c r="I94" s="258">
        <f t="shared" si="4"/>
        <v>1.7292000000000001</v>
      </c>
      <c r="J94" s="196">
        <f t="shared" si="5"/>
        <v>12.1044</v>
      </c>
    </row>
    <row r="95" spans="1:10" ht="30" x14ac:dyDescent="0.25">
      <c r="A95" s="188" t="s">
        <v>527</v>
      </c>
      <c r="B95" s="193">
        <v>39696</v>
      </c>
      <c r="C95" s="193" t="s">
        <v>264</v>
      </c>
      <c r="D95" s="194" t="s">
        <v>528</v>
      </c>
      <c r="E95" s="193" t="s">
        <v>399</v>
      </c>
      <c r="F95" s="193">
        <v>7</v>
      </c>
      <c r="G95" s="195">
        <v>7.1</v>
      </c>
      <c r="H95" s="253">
        <f t="shared" si="3"/>
        <v>49.699999999999996</v>
      </c>
      <c r="I95" s="258">
        <f t="shared" si="4"/>
        <v>8.1848799999999997</v>
      </c>
      <c r="J95" s="196">
        <f t="shared" si="5"/>
        <v>57.294159999999998</v>
      </c>
    </row>
    <row r="96" spans="1:10" ht="45" x14ac:dyDescent="0.25">
      <c r="A96" s="192" t="s">
        <v>529</v>
      </c>
      <c r="B96" s="193">
        <v>4015</v>
      </c>
      <c r="C96" s="193" t="s">
        <v>264</v>
      </c>
      <c r="D96" s="194" t="s">
        <v>530</v>
      </c>
      <c r="E96" s="193" t="s">
        <v>399</v>
      </c>
      <c r="F96" s="193">
        <v>3</v>
      </c>
      <c r="G96" s="195">
        <v>113.42</v>
      </c>
      <c r="H96" s="253">
        <f t="shared" si="3"/>
        <v>340.26</v>
      </c>
      <c r="I96" s="258">
        <f t="shared" si="4"/>
        <v>130.750576</v>
      </c>
      <c r="J96" s="196">
        <f t="shared" si="5"/>
        <v>392.25172799999996</v>
      </c>
    </row>
    <row r="97" spans="1:10" ht="90" x14ac:dyDescent="0.25">
      <c r="A97" s="192" t="s">
        <v>531</v>
      </c>
      <c r="B97" s="193">
        <v>626</v>
      </c>
      <c r="C97" s="193" t="s">
        <v>264</v>
      </c>
      <c r="D97" s="194" t="s">
        <v>532</v>
      </c>
      <c r="E97" s="193" t="s">
        <v>341</v>
      </c>
      <c r="F97" s="193">
        <v>7</v>
      </c>
      <c r="G97" s="195">
        <v>23.45</v>
      </c>
      <c r="H97" s="253">
        <f t="shared" si="3"/>
        <v>164.15</v>
      </c>
      <c r="I97" s="258">
        <f t="shared" si="4"/>
        <v>27.033159999999999</v>
      </c>
      <c r="J97" s="196">
        <f t="shared" si="5"/>
        <v>189.23211999999998</v>
      </c>
    </row>
    <row r="98" spans="1:10" ht="30" x14ac:dyDescent="0.25">
      <c r="A98" s="192" t="s">
        <v>533</v>
      </c>
      <c r="B98" s="193">
        <v>43651</v>
      </c>
      <c r="C98" s="193" t="s">
        <v>264</v>
      </c>
      <c r="D98" s="194" t="s">
        <v>534</v>
      </c>
      <c r="E98" s="193" t="s">
        <v>341</v>
      </c>
      <c r="F98" s="193">
        <v>3</v>
      </c>
      <c r="G98" s="195">
        <v>4.24</v>
      </c>
      <c r="H98" s="253">
        <f t="shared" si="3"/>
        <v>12.72</v>
      </c>
      <c r="I98" s="258">
        <f t="shared" si="4"/>
        <v>4.8878719999999998</v>
      </c>
      <c r="J98" s="196">
        <f t="shared" si="5"/>
        <v>14.663615999999999</v>
      </c>
    </row>
    <row r="99" spans="1:10" ht="30" x14ac:dyDescent="0.25">
      <c r="A99" s="192" t="s">
        <v>535</v>
      </c>
      <c r="B99" s="193">
        <v>43626</v>
      </c>
      <c r="C99" s="193" t="s">
        <v>264</v>
      </c>
      <c r="D99" s="194" t="s">
        <v>536</v>
      </c>
      <c r="E99" s="193" t="s">
        <v>341</v>
      </c>
      <c r="F99" s="193">
        <v>25</v>
      </c>
      <c r="G99" s="195">
        <v>2.36</v>
      </c>
      <c r="H99" s="253">
        <f t="shared" si="3"/>
        <v>59</v>
      </c>
      <c r="I99" s="258">
        <f t="shared" si="4"/>
        <v>2.7206079999999999</v>
      </c>
      <c r="J99" s="196">
        <f t="shared" si="5"/>
        <v>68.015199999999993</v>
      </c>
    </row>
    <row r="100" spans="1:10" ht="30" x14ac:dyDescent="0.25">
      <c r="A100" s="188" t="s">
        <v>537</v>
      </c>
      <c r="B100" s="193">
        <v>4823</v>
      </c>
      <c r="C100" s="193" t="s">
        <v>264</v>
      </c>
      <c r="D100" s="194" t="s">
        <v>538</v>
      </c>
      <c r="E100" s="193" t="s">
        <v>341</v>
      </c>
      <c r="F100" s="193">
        <v>1</v>
      </c>
      <c r="G100" s="195">
        <v>51.02</v>
      </c>
      <c r="H100" s="253">
        <f t="shared" si="3"/>
        <v>51.02</v>
      </c>
      <c r="I100" s="258">
        <f t="shared" si="4"/>
        <v>58.815856000000004</v>
      </c>
      <c r="J100" s="196">
        <f t="shared" si="5"/>
        <v>58.815856000000004</v>
      </c>
    </row>
    <row r="101" spans="1:10" ht="30" x14ac:dyDescent="0.25">
      <c r="A101" s="192" t="s">
        <v>539</v>
      </c>
      <c r="B101" s="193">
        <v>4049</v>
      </c>
      <c r="C101" s="193" t="s">
        <v>264</v>
      </c>
      <c r="D101" s="194" t="s">
        <v>540</v>
      </c>
      <c r="E101" s="193" t="s">
        <v>343</v>
      </c>
      <c r="F101" s="193">
        <v>1</v>
      </c>
      <c r="G101" s="195">
        <v>47.36</v>
      </c>
      <c r="H101" s="253">
        <f t="shared" si="3"/>
        <v>47.36</v>
      </c>
      <c r="I101" s="258">
        <f t="shared" si="4"/>
        <v>54.596607999999996</v>
      </c>
      <c r="J101" s="196">
        <f t="shared" si="5"/>
        <v>54.596607999999996</v>
      </c>
    </row>
    <row r="102" spans="1:10" ht="30" x14ac:dyDescent="0.25">
      <c r="A102" s="192" t="s">
        <v>541</v>
      </c>
      <c r="B102" s="193">
        <v>11561</v>
      </c>
      <c r="C102" s="193" t="s">
        <v>264</v>
      </c>
      <c r="D102" s="194" t="s">
        <v>542</v>
      </c>
      <c r="E102" s="193" t="s">
        <v>396</v>
      </c>
      <c r="F102" s="193">
        <v>1</v>
      </c>
      <c r="G102" s="195">
        <v>238.54</v>
      </c>
      <c r="H102" s="253">
        <f t="shared" si="3"/>
        <v>238.54</v>
      </c>
      <c r="I102" s="258">
        <f t="shared" si="4"/>
        <v>274.98891199999997</v>
      </c>
      <c r="J102" s="196">
        <f t="shared" si="5"/>
        <v>274.98891199999997</v>
      </c>
    </row>
    <row r="103" spans="1:10" ht="30" x14ac:dyDescent="0.25">
      <c r="A103" s="192" t="s">
        <v>543</v>
      </c>
      <c r="B103" s="193">
        <v>11499</v>
      </c>
      <c r="C103" s="193" t="s">
        <v>264</v>
      </c>
      <c r="D103" s="194" t="s">
        <v>544</v>
      </c>
      <c r="E103" s="193" t="s">
        <v>396</v>
      </c>
      <c r="F103" s="193">
        <v>1</v>
      </c>
      <c r="G103" s="195">
        <v>784.02</v>
      </c>
      <c r="H103" s="253">
        <f t="shared" si="3"/>
        <v>784.02</v>
      </c>
      <c r="I103" s="258">
        <f t="shared" si="4"/>
        <v>903.81825600000002</v>
      </c>
      <c r="J103" s="196">
        <f t="shared" si="5"/>
        <v>903.81825600000002</v>
      </c>
    </row>
    <row r="104" spans="1:10" ht="60" x14ac:dyDescent="0.25">
      <c r="A104" s="192" t="s">
        <v>545</v>
      </c>
      <c r="B104" s="193">
        <v>43604</v>
      </c>
      <c r="C104" s="193" t="s">
        <v>264</v>
      </c>
      <c r="D104" s="194" t="s">
        <v>546</v>
      </c>
      <c r="E104" s="193" t="s">
        <v>396</v>
      </c>
      <c r="F104" s="193">
        <v>1</v>
      </c>
      <c r="G104" s="195">
        <v>127.17</v>
      </c>
      <c r="H104" s="253">
        <f t="shared" si="3"/>
        <v>127.17</v>
      </c>
      <c r="I104" s="258">
        <f t="shared" si="4"/>
        <v>146.60157599999999</v>
      </c>
      <c r="J104" s="196">
        <f t="shared" si="5"/>
        <v>146.60157599999999</v>
      </c>
    </row>
    <row r="105" spans="1:10" ht="60" x14ac:dyDescent="0.25">
      <c r="A105" s="188" t="s">
        <v>547</v>
      </c>
      <c r="B105" s="193">
        <v>11560</v>
      </c>
      <c r="C105" s="193" t="s">
        <v>264</v>
      </c>
      <c r="D105" s="194" t="s">
        <v>548</v>
      </c>
      <c r="E105" s="193" t="s">
        <v>396</v>
      </c>
      <c r="F105" s="193">
        <v>1</v>
      </c>
      <c r="G105" s="195">
        <v>184.11</v>
      </c>
      <c r="H105" s="253">
        <f t="shared" si="3"/>
        <v>184.11</v>
      </c>
      <c r="I105" s="258">
        <f t="shared" si="4"/>
        <v>212.242008</v>
      </c>
      <c r="J105" s="196">
        <f t="shared" si="5"/>
        <v>212.242008</v>
      </c>
    </row>
    <row r="106" spans="1:10" ht="45" x14ac:dyDescent="0.25">
      <c r="A106" s="192" t="s">
        <v>549</v>
      </c>
      <c r="B106" s="193">
        <v>11963</v>
      </c>
      <c r="C106" s="193" t="s">
        <v>264</v>
      </c>
      <c r="D106" s="194" t="s">
        <v>550</v>
      </c>
      <c r="E106" s="193" t="s">
        <v>396</v>
      </c>
      <c r="F106" s="193">
        <v>15</v>
      </c>
      <c r="G106" s="195">
        <v>9.7100000000000009</v>
      </c>
      <c r="H106" s="253">
        <f t="shared" si="3"/>
        <v>145.65</v>
      </c>
      <c r="I106" s="258">
        <f t="shared" si="4"/>
        <v>11.193688000000002</v>
      </c>
      <c r="J106" s="196">
        <f t="shared" si="5"/>
        <v>167.90532000000002</v>
      </c>
    </row>
    <row r="107" spans="1:10" ht="45" x14ac:dyDescent="0.25">
      <c r="A107" s="192" t="s">
        <v>551</v>
      </c>
      <c r="B107" s="193">
        <v>11964</v>
      </c>
      <c r="C107" s="193" t="s">
        <v>264</v>
      </c>
      <c r="D107" s="194" t="s">
        <v>552</v>
      </c>
      <c r="E107" s="193" t="s">
        <v>396</v>
      </c>
      <c r="F107" s="193">
        <v>15</v>
      </c>
      <c r="G107" s="195">
        <v>2.4500000000000002</v>
      </c>
      <c r="H107" s="253">
        <f t="shared" si="3"/>
        <v>36.75</v>
      </c>
      <c r="I107" s="258">
        <f t="shared" si="4"/>
        <v>2.8243600000000004</v>
      </c>
      <c r="J107" s="196">
        <f t="shared" si="5"/>
        <v>42.365400000000008</v>
      </c>
    </row>
    <row r="108" spans="1:10" ht="45" x14ac:dyDescent="0.25">
      <c r="A108" s="192" t="s">
        <v>553</v>
      </c>
      <c r="B108" s="193">
        <v>13294</v>
      </c>
      <c r="C108" s="193" t="s">
        <v>264</v>
      </c>
      <c r="D108" s="194" t="s">
        <v>554</v>
      </c>
      <c r="E108" s="193" t="s">
        <v>396</v>
      </c>
      <c r="F108" s="193">
        <v>15</v>
      </c>
      <c r="G108" s="195">
        <v>1.54</v>
      </c>
      <c r="H108" s="253">
        <f t="shared" si="3"/>
        <v>23.1</v>
      </c>
      <c r="I108" s="258">
        <f t="shared" si="4"/>
        <v>1.775312</v>
      </c>
      <c r="J108" s="196">
        <f t="shared" si="5"/>
        <v>26.62968</v>
      </c>
    </row>
    <row r="109" spans="1:10" ht="45" x14ac:dyDescent="0.25">
      <c r="A109" s="192" t="s">
        <v>555</v>
      </c>
      <c r="B109" s="193">
        <v>4382</v>
      </c>
      <c r="C109" s="193" t="s">
        <v>264</v>
      </c>
      <c r="D109" s="194" t="s">
        <v>556</v>
      </c>
      <c r="E109" s="193" t="s">
        <v>396</v>
      </c>
      <c r="F109" s="193">
        <v>15</v>
      </c>
      <c r="G109" s="195">
        <v>1.1499999999999999</v>
      </c>
      <c r="H109" s="253">
        <f t="shared" si="3"/>
        <v>17.25</v>
      </c>
      <c r="I109" s="258">
        <f t="shared" si="4"/>
        <v>1.32572</v>
      </c>
      <c r="J109" s="196">
        <f t="shared" si="5"/>
        <v>19.8858</v>
      </c>
    </row>
    <row r="110" spans="1:10" ht="60" x14ac:dyDescent="0.25">
      <c r="A110" s="188" t="s">
        <v>557</v>
      </c>
      <c r="B110" s="193">
        <v>4377</v>
      </c>
      <c r="C110" s="193" t="s">
        <v>264</v>
      </c>
      <c r="D110" s="194" t="s">
        <v>558</v>
      </c>
      <c r="E110" s="193" t="s">
        <v>396</v>
      </c>
      <c r="F110" s="193">
        <v>50</v>
      </c>
      <c r="G110" s="195">
        <v>0.19</v>
      </c>
      <c r="H110" s="253">
        <f t="shared" si="3"/>
        <v>9.5</v>
      </c>
      <c r="I110" s="258">
        <f t="shared" si="4"/>
        <v>0.219032</v>
      </c>
      <c r="J110" s="196">
        <f t="shared" si="5"/>
        <v>10.951600000000001</v>
      </c>
    </row>
    <row r="111" spans="1:10" ht="45" x14ac:dyDescent="0.25">
      <c r="A111" s="192" t="s">
        <v>559</v>
      </c>
      <c r="B111" s="193">
        <v>11962</v>
      </c>
      <c r="C111" s="193" t="s">
        <v>264</v>
      </c>
      <c r="D111" s="194" t="s">
        <v>560</v>
      </c>
      <c r="E111" s="193" t="s">
        <v>396</v>
      </c>
      <c r="F111" s="193">
        <v>50</v>
      </c>
      <c r="G111" s="195">
        <v>0.23</v>
      </c>
      <c r="H111" s="253">
        <f t="shared" si="3"/>
        <v>11.5</v>
      </c>
      <c r="I111" s="258">
        <f t="shared" si="4"/>
        <v>0.26514399999999999</v>
      </c>
      <c r="J111" s="196">
        <f t="shared" si="5"/>
        <v>13.257199999999999</v>
      </c>
    </row>
    <row r="112" spans="1:10" ht="45" x14ac:dyDescent="0.25">
      <c r="A112" s="192" t="s">
        <v>561</v>
      </c>
      <c r="B112" s="193">
        <v>4720</v>
      </c>
      <c r="C112" s="193" t="s">
        <v>264</v>
      </c>
      <c r="D112" s="194" t="s">
        <v>562</v>
      </c>
      <c r="E112" s="193" t="s">
        <v>351</v>
      </c>
      <c r="F112" s="193">
        <v>2</v>
      </c>
      <c r="G112" s="195">
        <v>287.35000000000002</v>
      </c>
      <c r="H112" s="253">
        <f t="shared" si="3"/>
        <v>574.70000000000005</v>
      </c>
      <c r="I112" s="258">
        <f t="shared" si="4"/>
        <v>331.25708000000003</v>
      </c>
      <c r="J112" s="196">
        <f t="shared" si="5"/>
        <v>662.51416000000006</v>
      </c>
    </row>
    <row r="113" spans="1:10" ht="30" x14ac:dyDescent="0.25">
      <c r="A113" s="192" t="s">
        <v>563</v>
      </c>
      <c r="B113" s="193">
        <v>4721</v>
      </c>
      <c r="C113" s="193" t="s">
        <v>264</v>
      </c>
      <c r="D113" s="194" t="s">
        <v>564</v>
      </c>
      <c r="E113" s="193" t="s">
        <v>351</v>
      </c>
      <c r="F113" s="193">
        <v>2</v>
      </c>
      <c r="G113" s="195">
        <v>248.89</v>
      </c>
      <c r="H113" s="253">
        <f t="shared" si="3"/>
        <v>497.78</v>
      </c>
      <c r="I113" s="258">
        <f t="shared" si="4"/>
        <v>286.92039199999999</v>
      </c>
      <c r="J113" s="196">
        <f t="shared" si="5"/>
        <v>573.84078399999999</v>
      </c>
    </row>
    <row r="114" spans="1:10" ht="45" x14ac:dyDescent="0.25">
      <c r="A114" s="192" t="s">
        <v>565</v>
      </c>
      <c r="B114" s="193">
        <v>4825</v>
      </c>
      <c r="C114" s="193" t="s">
        <v>264</v>
      </c>
      <c r="D114" s="194" t="s">
        <v>566</v>
      </c>
      <c r="E114" s="193" t="s">
        <v>346</v>
      </c>
      <c r="F114" s="193">
        <v>1</v>
      </c>
      <c r="G114" s="195">
        <v>158.16</v>
      </c>
      <c r="H114" s="253">
        <f t="shared" si="3"/>
        <v>158.16</v>
      </c>
      <c r="I114" s="258">
        <f t="shared" si="4"/>
        <v>182.32684799999998</v>
      </c>
      <c r="J114" s="196">
        <f t="shared" si="5"/>
        <v>182.32684799999998</v>
      </c>
    </row>
    <row r="115" spans="1:10" ht="60" x14ac:dyDescent="0.25">
      <c r="A115" s="188" t="s">
        <v>567</v>
      </c>
      <c r="B115" s="193">
        <v>44540</v>
      </c>
      <c r="C115" s="193" t="s">
        <v>264</v>
      </c>
      <c r="D115" s="194" t="s">
        <v>568</v>
      </c>
      <c r="E115" s="193" t="s">
        <v>399</v>
      </c>
      <c r="F115" s="193">
        <v>1</v>
      </c>
      <c r="G115" s="195">
        <v>448.42</v>
      </c>
      <c r="H115" s="253">
        <f t="shared" si="3"/>
        <v>448.42</v>
      </c>
      <c r="I115" s="258">
        <f t="shared" si="4"/>
        <v>516.93857600000001</v>
      </c>
      <c r="J115" s="196">
        <f t="shared" si="5"/>
        <v>516.93857600000001</v>
      </c>
    </row>
    <row r="116" spans="1:10" ht="45" x14ac:dyDescent="0.25">
      <c r="A116" s="192" t="s">
        <v>569</v>
      </c>
      <c r="B116" s="193">
        <v>4800</v>
      </c>
      <c r="C116" s="193" t="s">
        <v>264</v>
      </c>
      <c r="D116" s="194" t="s">
        <v>570</v>
      </c>
      <c r="E116" s="193" t="s">
        <v>399</v>
      </c>
      <c r="F116" s="193">
        <v>3</v>
      </c>
      <c r="G116" s="195">
        <v>94.51</v>
      </c>
      <c r="H116" s="253">
        <f t="shared" si="3"/>
        <v>283.53000000000003</v>
      </c>
      <c r="I116" s="258">
        <f t="shared" si="4"/>
        <v>108.95112800000001</v>
      </c>
      <c r="J116" s="196">
        <f t="shared" si="5"/>
        <v>326.85338400000001</v>
      </c>
    </row>
    <row r="117" spans="1:10" ht="45" x14ac:dyDescent="0.25">
      <c r="A117" s="192" t="s">
        <v>571</v>
      </c>
      <c r="B117" s="193">
        <v>39413</v>
      </c>
      <c r="C117" s="193" t="s">
        <v>264</v>
      </c>
      <c r="D117" s="194" t="s">
        <v>572</v>
      </c>
      <c r="E117" s="193" t="s">
        <v>399</v>
      </c>
      <c r="F117" s="193">
        <v>3</v>
      </c>
      <c r="G117" s="195">
        <v>23.27</v>
      </c>
      <c r="H117" s="253">
        <f t="shared" si="3"/>
        <v>69.81</v>
      </c>
      <c r="I117" s="258">
        <f t="shared" si="4"/>
        <v>26.825655999999999</v>
      </c>
      <c r="J117" s="196">
        <f t="shared" si="5"/>
        <v>80.476967999999999</v>
      </c>
    </row>
    <row r="118" spans="1:10" ht="45" x14ac:dyDescent="0.25">
      <c r="A118" s="192" t="s">
        <v>573</v>
      </c>
      <c r="B118" s="193">
        <v>39417</v>
      </c>
      <c r="C118" s="193" t="s">
        <v>264</v>
      </c>
      <c r="D118" s="194" t="s">
        <v>574</v>
      </c>
      <c r="E118" s="193" t="s">
        <v>399</v>
      </c>
      <c r="F118" s="193">
        <v>3</v>
      </c>
      <c r="G118" s="195">
        <v>30.7</v>
      </c>
      <c r="H118" s="253">
        <f t="shared" si="3"/>
        <v>92.1</v>
      </c>
      <c r="I118" s="258">
        <f t="shared" si="4"/>
        <v>35.39096</v>
      </c>
      <c r="J118" s="196">
        <f t="shared" si="5"/>
        <v>106.17287999999999</v>
      </c>
    </row>
    <row r="119" spans="1:10" ht="60" x14ac:dyDescent="0.25">
      <c r="A119" s="192" t="s">
        <v>575</v>
      </c>
      <c r="B119" s="193">
        <v>39515</v>
      </c>
      <c r="C119" s="193" t="s">
        <v>264</v>
      </c>
      <c r="D119" s="194" t="s">
        <v>576</v>
      </c>
      <c r="E119" s="193" t="s">
        <v>396</v>
      </c>
      <c r="F119" s="193">
        <v>3</v>
      </c>
      <c r="G119" s="195">
        <v>52.01</v>
      </c>
      <c r="H119" s="253">
        <f t="shared" si="3"/>
        <v>156.03</v>
      </c>
      <c r="I119" s="258">
        <f t="shared" si="4"/>
        <v>59.957127999999997</v>
      </c>
      <c r="J119" s="196">
        <f t="shared" si="5"/>
        <v>179.87138399999998</v>
      </c>
    </row>
    <row r="120" spans="1:10" ht="45" x14ac:dyDescent="0.25">
      <c r="A120" s="188" t="s">
        <v>577</v>
      </c>
      <c r="B120" s="193">
        <v>36238</v>
      </c>
      <c r="C120" s="193" t="s">
        <v>264</v>
      </c>
      <c r="D120" s="194" t="s">
        <v>578</v>
      </c>
      <c r="E120" s="193" t="s">
        <v>399</v>
      </c>
      <c r="F120" s="193">
        <v>20</v>
      </c>
      <c r="G120" s="195">
        <v>26.38</v>
      </c>
      <c r="H120" s="253">
        <f t="shared" si="3"/>
        <v>527.6</v>
      </c>
      <c r="I120" s="258">
        <f t="shared" si="4"/>
        <v>30.410863999999997</v>
      </c>
      <c r="J120" s="196">
        <f t="shared" si="5"/>
        <v>608.21727999999996</v>
      </c>
    </row>
    <row r="121" spans="1:10" ht="75" x14ac:dyDescent="0.25">
      <c r="A121" s="192" t="s">
        <v>579</v>
      </c>
      <c r="B121" s="193">
        <v>39567</v>
      </c>
      <c r="C121" s="193" t="s">
        <v>264</v>
      </c>
      <c r="D121" s="194" t="s">
        <v>580</v>
      </c>
      <c r="E121" s="197" t="s">
        <v>399</v>
      </c>
      <c r="F121" s="193">
        <v>3</v>
      </c>
      <c r="G121" s="195">
        <v>48.79</v>
      </c>
      <c r="H121" s="253">
        <f t="shared" si="3"/>
        <v>146.37</v>
      </c>
      <c r="I121" s="258">
        <f t="shared" si="4"/>
        <v>56.245111999999999</v>
      </c>
      <c r="J121" s="196">
        <f t="shared" si="5"/>
        <v>168.73533599999999</v>
      </c>
    </row>
    <row r="122" spans="1:10" ht="30" x14ac:dyDescent="0.25">
      <c r="A122" s="192" t="s">
        <v>581</v>
      </c>
      <c r="B122" s="193">
        <v>5088</v>
      </c>
      <c r="C122" s="193" t="s">
        <v>264</v>
      </c>
      <c r="D122" s="194" t="s">
        <v>582</v>
      </c>
      <c r="E122" s="193" t="s">
        <v>396</v>
      </c>
      <c r="F122" s="193">
        <v>1</v>
      </c>
      <c r="G122" s="195">
        <v>6.9</v>
      </c>
      <c r="H122" s="253">
        <f t="shared" si="3"/>
        <v>6.9</v>
      </c>
      <c r="I122" s="258">
        <f t="shared" si="4"/>
        <v>7.9543200000000001</v>
      </c>
      <c r="J122" s="196">
        <f t="shared" si="5"/>
        <v>7.9543200000000001</v>
      </c>
    </row>
    <row r="123" spans="1:10" ht="30" x14ac:dyDescent="0.25">
      <c r="A123" s="192" t="s">
        <v>583</v>
      </c>
      <c r="B123" s="193">
        <v>20247</v>
      </c>
      <c r="C123" s="193" t="s">
        <v>264</v>
      </c>
      <c r="D123" s="194" t="s">
        <v>584</v>
      </c>
      <c r="E123" s="193" t="s">
        <v>341</v>
      </c>
      <c r="F123" s="193">
        <v>3</v>
      </c>
      <c r="G123" s="195">
        <v>22.53</v>
      </c>
      <c r="H123" s="253">
        <f t="shared" si="3"/>
        <v>67.59</v>
      </c>
      <c r="I123" s="258">
        <f t="shared" si="4"/>
        <v>25.972584000000001</v>
      </c>
      <c r="J123" s="196">
        <f t="shared" si="5"/>
        <v>77.917752000000007</v>
      </c>
    </row>
    <row r="124" spans="1:10" ht="30" x14ac:dyDescent="0.25">
      <c r="A124" s="192" t="s">
        <v>585</v>
      </c>
      <c r="B124" s="193">
        <v>5104</v>
      </c>
      <c r="C124" s="193" t="s">
        <v>264</v>
      </c>
      <c r="D124" s="194" t="s">
        <v>586</v>
      </c>
      <c r="E124" s="193" t="s">
        <v>341</v>
      </c>
      <c r="F124" s="193">
        <v>1</v>
      </c>
      <c r="G124" s="195">
        <v>69.61</v>
      </c>
      <c r="H124" s="253">
        <f t="shared" si="3"/>
        <v>69.61</v>
      </c>
      <c r="I124" s="258">
        <f t="shared" si="4"/>
        <v>80.246408000000002</v>
      </c>
      <c r="J124" s="196">
        <f t="shared" si="5"/>
        <v>80.246408000000002</v>
      </c>
    </row>
    <row r="125" spans="1:10" x14ac:dyDescent="0.25">
      <c r="A125" s="188" t="s">
        <v>587</v>
      </c>
      <c r="B125" s="193">
        <v>34357</v>
      </c>
      <c r="C125" s="193" t="s">
        <v>264</v>
      </c>
      <c r="D125" s="194" t="s">
        <v>588</v>
      </c>
      <c r="E125" s="193" t="s">
        <v>341</v>
      </c>
      <c r="F125" s="193">
        <v>3</v>
      </c>
      <c r="G125" s="195">
        <v>4.22</v>
      </c>
      <c r="H125" s="253">
        <f t="shared" si="3"/>
        <v>12.66</v>
      </c>
      <c r="I125" s="258">
        <f t="shared" si="4"/>
        <v>4.8648159999999994</v>
      </c>
      <c r="J125" s="196">
        <f t="shared" si="5"/>
        <v>14.594447999999998</v>
      </c>
    </row>
    <row r="126" spans="1:10" ht="45" x14ac:dyDescent="0.25">
      <c r="A126" s="192" t="s">
        <v>589</v>
      </c>
      <c r="B126" s="193">
        <v>4412</v>
      </c>
      <c r="C126" s="193" t="s">
        <v>264</v>
      </c>
      <c r="D126" s="194" t="s">
        <v>590</v>
      </c>
      <c r="E126" s="193" t="s">
        <v>346</v>
      </c>
      <c r="F126" s="193">
        <v>5</v>
      </c>
      <c r="G126" s="195">
        <v>1.22</v>
      </c>
      <c r="H126" s="253">
        <f t="shared" si="3"/>
        <v>6.1</v>
      </c>
      <c r="I126" s="258">
        <f t="shared" si="4"/>
        <v>1.4064159999999999</v>
      </c>
      <c r="J126" s="196">
        <f t="shared" si="5"/>
        <v>7.0320799999999997</v>
      </c>
    </row>
    <row r="127" spans="1:10" ht="45" x14ac:dyDescent="0.25">
      <c r="A127" s="192" t="s">
        <v>591</v>
      </c>
      <c r="B127" s="193">
        <v>4408</v>
      </c>
      <c r="C127" s="193" t="s">
        <v>264</v>
      </c>
      <c r="D127" s="194" t="s">
        <v>592</v>
      </c>
      <c r="E127" s="193" t="s">
        <v>346</v>
      </c>
      <c r="F127" s="193">
        <v>5</v>
      </c>
      <c r="G127" s="195">
        <v>1.52</v>
      </c>
      <c r="H127" s="253">
        <f t="shared" si="3"/>
        <v>7.6</v>
      </c>
      <c r="I127" s="258">
        <f t="shared" si="4"/>
        <v>1.752256</v>
      </c>
      <c r="J127" s="196">
        <f t="shared" si="5"/>
        <v>8.7612799999999993</v>
      </c>
    </row>
    <row r="128" spans="1:10" ht="30" x14ac:dyDescent="0.25">
      <c r="A128" s="192" t="s">
        <v>593</v>
      </c>
      <c r="B128" s="193">
        <v>38393</v>
      </c>
      <c r="C128" s="193" t="s">
        <v>264</v>
      </c>
      <c r="D128" s="194" t="s">
        <v>594</v>
      </c>
      <c r="E128" s="193" t="s">
        <v>396</v>
      </c>
      <c r="F128" s="193">
        <v>3</v>
      </c>
      <c r="G128" s="195">
        <v>17.55</v>
      </c>
      <c r="H128" s="253">
        <f t="shared" si="3"/>
        <v>52.650000000000006</v>
      </c>
      <c r="I128" s="258">
        <f t="shared" si="4"/>
        <v>20.231639999999999</v>
      </c>
      <c r="J128" s="196">
        <f t="shared" si="5"/>
        <v>60.694919999999996</v>
      </c>
    </row>
    <row r="129" spans="1:10" ht="30" x14ac:dyDescent="0.25">
      <c r="A129" s="192" t="s">
        <v>595</v>
      </c>
      <c r="B129" s="193">
        <v>38390</v>
      </c>
      <c r="C129" s="193" t="s">
        <v>264</v>
      </c>
      <c r="D129" s="194" t="s">
        <v>596</v>
      </c>
      <c r="E129" s="193" t="s">
        <v>396</v>
      </c>
      <c r="F129" s="193">
        <v>3</v>
      </c>
      <c r="G129" s="195">
        <v>39.01</v>
      </c>
      <c r="H129" s="253">
        <f t="shared" si="3"/>
        <v>117.03</v>
      </c>
      <c r="I129" s="258">
        <f t="shared" si="4"/>
        <v>44.970727999999994</v>
      </c>
      <c r="J129" s="196">
        <f t="shared" si="5"/>
        <v>134.91218399999997</v>
      </c>
    </row>
    <row r="130" spans="1:10" ht="45" x14ac:dyDescent="0.25">
      <c r="A130" s="188" t="s">
        <v>597</v>
      </c>
      <c r="B130" s="193">
        <v>11575</v>
      </c>
      <c r="C130" s="193" t="s">
        <v>264</v>
      </c>
      <c r="D130" s="194" t="s">
        <v>598</v>
      </c>
      <c r="E130" s="193" t="s">
        <v>396</v>
      </c>
      <c r="F130" s="193">
        <v>1</v>
      </c>
      <c r="G130" s="195">
        <v>57.7</v>
      </c>
      <c r="H130" s="253">
        <f t="shared" si="3"/>
        <v>57.7</v>
      </c>
      <c r="I130" s="258">
        <f t="shared" si="4"/>
        <v>66.516559999999998</v>
      </c>
      <c r="J130" s="196">
        <f t="shared" si="5"/>
        <v>66.516559999999998</v>
      </c>
    </row>
    <row r="131" spans="1:10" ht="45" x14ac:dyDescent="0.25">
      <c r="A131" s="192" t="s">
        <v>599</v>
      </c>
      <c r="B131" s="193">
        <v>142</v>
      </c>
      <c r="C131" s="193" t="s">
        <v>264</v>
      </c>
      <c r="D131" s="194" t="s">
        <v>600</v>
      </c>
      <c r="E131" s="193" t="s">
        <v>601</v>
      </c>
      <c r="F131" s="193">
        <v>7</v>
      </c>
      <c r="G131" s="195">
        <v>53.19</v>
      </c>
      <c r="H131" s="253">
        <f t="shared" si="3"/>
        <v>372.33</v>
      </c>
      <c r="I131" s="258">
        <f t="shared" si="4"/>
        <v>61.317431999999997</v>
      </c>
      <c r="J131" s="196">
        <f t="shared" si="5"/>
        <v>429.22202399999998</v>
      </c>
    </row>
    <row r="132" spans="1:10" ht="30" x14ac:dyDescent="0.25">
      <c r="A132" s="192" t="s">
        <v>602</v>
      </c>
      <c r="B132" s="193">
        <v>7317</v>
      </c>
      <c r="C132" s="193" t="s">
        <v>264</v>
      </c>
      <c r="D132" s="194" t="s">
        <v>603</v>
      </c>
      <c r="E132" s="193" t="s">
        <v>341</v>
      </c>
      <c r="F132" s="193">
        <v>1</v>
      </c>
      <c r="G132" s="195">
        <v>49.42</v>
      </c>
      <c r="H132" s="253">
        <f t="shared" si="3"/>
        <v>49.42</v>
      </c>
      <c r="I132" s="258">
        <f t="shared" si="4"/>
        <v>56.971375999999999</v>
      </c>
      <c r="J132" s="196">
        <f t="shared" si="5"/>
        <v>56.971375999999999</v>
      </c>
    </row>
    <row r="133" spans="1:10" ht="30" x14ac:dyDescent="0.25">
      <c r="A133" s="192" t="s">
        <v>604</v>
      </c>
      <c r="B133" s="193">
        <v>6085</v>
      </c>
      <c r="C133" s="193" t="s">
        <v>264</v>
      </c>
      <c r="D133" s="194" t="s">
        <v>605</v>
      </c>
      <c r="E133" s="193" t="s">
        <v>343</v>
      </c>
      <c r="F133" s="193">
        <v>20</v>
      </c>
      <c r="G133" s="195">
        <v>10.56</v>
      </c>
      <c r="H133" s="253">
        <f t="shared" si="3"/>
        <v>211.20000000000002</v>
      </c>
      <c r="I133" s="258">
        <f t="shared" si="4"/>
        <v>12.173568</v>
      </c>
      <c r="J133" s="196">
        <f t="shared" si="5"/>
        <v>243.47136</v>
      </c>
    </row>
    <row r="134" spans="1:10" x14ac:dyDescent="0.25">
      <c r="A134" s="192" t="s">
        <v>606</v>
      </c>
      <c r="B134" s="193">
        <v>5318</v>
      </c>
      <c r="C134" s="193" t="s">
        <v>264</v>
      </c>
      <c r="D134" s="194" t="s">
        <v>607</v>
      </c>
      <c r="E134" s="193" t="s">
        <v>343</v>
      </c>
      <c r="F134" s="193">
        <v>3</v>
      </c>
      <c r="G134" s="195">
        <v>31.92</v>
      </c>
      <c r="H134" s="253">
        <f t="shared" ref="H134:H158" si="6">F134*G134</f>
        <v>95.76</v>
      </c>
      <c r="I134" s="258">
        <f t="shared" ref="I134:I158" si="7">(G134+G134*$G$590)*(100%-$J$3)</f>
        <v>36.797376</v>
      </c>
      <c r="J134" s="196">
        <f t="shared" ref="J134:J158" si="8">I134*F134</f>
        <v>110.392128</v>
      </c>
    </row>
    <row r="135" spans="1:10" ht="45" x14ac:dyDescent="0.25">
      <c r="A135" s="188" t="s">
        <v>608</v>
      </c>
      <c r="B135" s="193">
        <v>6193</v>
      </c>
      <c r="C135" s="193" t="s">
        <v>264</v>
      </c>
      <c r="D135" s="194" t="s">
        <v>609</v>
      </c>
      <c r="E135" s="193" t="s">
        <v>346</v>
      </c>
      <c r="F135" s="193">
        <v>20</v>
      </c>
      <c r="G135" s="195">
        <v>11.3</v>
      </c>
      <c r="H135" s="253">
        <f t="shared" si="6"/>
        <v>226</v>
      </c>
      <c r="I135" s="258">
        <f t="shared" si="7"/>
        <v>13.02664</v>
      </c>
      <c r="J135" s="196">
        <f t="shared" si="8"/>
        <v>260.53280000000001</v>
      </c>
    </row>
    <row r="136" spans="1:10" ht="45" x14ac:dyDescent="0.25">
      <c r="A136" s="192" t="s">
        <v>610</v>
      </c>
      <c r="B136" s="193">
        <v>10928</v>
      </c>
      <c r="C136" s="193" t="s">
        <v>264</v>
      </c>
      <c r="D136" s="194" t="s">
        <v>611</v>
      </c>
      <c r="E136" s="193" t="s">
        <v>399</v>
      </c>
      <c r="F136" s="193">
        <v>3</v>
      </c>
      <c r="G136" s="195">
        <v>14.47</v>
      </c>
      <c r="H136" s="253">
        <f t="shared" si="6"/>
        <v>43.410000000000004</v>
      </c>
      <c r="I136" s="258">
        <f t="shared" si="7"/>
        <v>16.681016</v>
      </c>
      <c r="J136" s="196">
        <f t="shared" si="8"/>
        <v>50.043047999999999</v>
      </c>
    </row>
    <row r="137" spans="1:10" ht="30" x14ac:dyDescent="0.25">
      <c r="A137" s="192" t="s">
        <v>612</v>
      </c>
      <c r="B137" s="193">
        <v>7186</v>
      </c>
      <c r="C137" s="193" t="s">
        <v>264</v>
      </c>
      <c r="D137" s="194" t="s">
        <v>613</v>
      </c>
      <c r="E137" s="193" t="s">
        <v>396</v>
      </c>
      <c r="F137" s="193">
        <v>3</v>
      </c>
      <c r="G137" s="195">
        <v>76.06</v>
      </c>
      <c r="H137" s="253">
        <f t="shared" si="6"/>
        <v>228.18</v>
      </c>
      <c r="I137" s="258">
        <f t="shared" si="7"/>
        <v>87.681967999999998</v>
      </c>
      <c r="J137" s="196">
        <f t="shared" si="8"/>
        <v>263.04590400000001</v>
      </c>
    </row>
    <row r="138" spans="1:10" ht="75" x14ac:dyDescent="0.25">
      <c r="A138" s="192" t="s">
        <v>614</v>
      </c>
      <c r="B138" s="193">
        <v>7173</v>
      </c>
      <c r="C138" s="193" t="s">
        <v>264</v>
      </c>
      <c r="D138" s="194" t="s">
        <v>615</v>
      </c>
      <c r="E138" s="193" t="s">
        <v>616</v>
      </c>
      <c r="F138" s="193">
        <v>0.2</v>
      </c>
      <c r="G138" s="195">
        <v>867.5</v>
      </c>
      <c r="H138" s="253">
        <f t="shared" si="6"/>
        <v>173.5</v>
      </c>
      <c r="I138" s="258">
        <f t="shared" si="7"/>
        <v>1000.054</v>
      </c>
      <c r="J138" s="196">
        <f t="shared" si="8"/>
        <v>200.01080000000002</v>
      </c>
    </row>
    <row r="139" spans="1:10" ht="75" x14ac:dyDescent="0.25">
      <c r="A139" s="192" t="s">
        <v>617</v>
      </c>
      <c r="B139" s="193">
        <v>7175</v>
      </c>
      <c r="C139" s="193" t="s">
        <v>264</v>
      </c>
      <c r="D139" s="194" t="s">
        <v>618</v>
      </c>
      <c r="E139" s="193" t="s">
        <v>396</v>
      </c>
      <c r="F139" s="193">
        <v>150</v>
      </c>
      <c r="G139" s="195">
        <v>0.98</v>
      </c>
      <c r="H139" s="253">
        <f t="shared" si="6"/>
        <v>147</v>
      </c>
      <c r="I139" s="258">
        <f t="shared" si="7"/>
        <v>1.1297440000000001</v>
      </c>
      <c r="J139" s="196">
        <f t="shared" si="8"/>
        <v>169.4616</v>
      </c>
    </row>
    <row r="140" spans="1:10" ht="60" x14ac:dyDescent="0.25">
      <c r="A140" s="188" t="s">
        <v>619</v>
      </c>
      <c r="B140" s="193">
        <v>25007</v>
      </c>
      <c r="C140" s="193" t="s">
        <v>264</v>
      </c>
      <c r="D140" s="194" t="s">
        <v>620</v>
      </c>
      <c r="E140" s="193" t="s">
        <v>399</v>
      </c>
      <c r="F140" s="193">
        <v>10</v>
      </c>
      <c r="G140" s="195">
        <v>40.799999999999997</v>
      </c>
      <c r="H140" s="253">
        <f t="shared" si="6"/>
        <v>408</v>
      </c>
      <c r="I140" s="258">
        <f t="shared" si="7"/>
        <v>47.034239999999997</v>
      </c>
      <c r="J140" s="196">
        <f t="shared" si="8"/>
        <v>470.3424</v>
      </c>
    </row>
    <row r="141" spans="1:10" ht="30" x14ac:dyDescent="0.25">
      <c r="A141" s="192" t="s">
        <v>621</v>
      </c>
      <c r="B141" s="193">
        <v>43776</v>
      </c>
      <c r="C141" s="193" t="s">
        <v>264</v>
      </c>
      <c r="D141" s="194" t="s">
        <v>622</v>
      </c>
      <c r="E141" s="193" t="s">
        <v>343</v>
      </c>
      <c r="F141" s="193">
        <v>6</v>
      </c>
      <c r="G141" s="195">
        <v>24.13</v>
      </c>
      <c r="H141" s="253">
        <f t="shared" si="6"/>
        <v>144.78</v>
      </c>
      <c r="I141" s="258">
        <f t="shared" si="7"/>
        <v>27.817063999999998</v>
      </c>
      <c r="J141" s="196">
        <f t="shared" si="8"/>
        <v>166.90238399999998</v>
      </c>
    </row>
    <row r="142" spans="1:10" ht="30" x14ac:dyDescent="0.25">
      <c r="A142" s="192" t="s">
        <v>623</v>
      </c>
      <c r="B142" s="193">
        <v>7350</v>
      </c>
      <c r="C142" s="193" t="s">
        <v>264</v>
      </c>
      <c r="D142" s="194" t="s">
        <v>624</v>
      </c>
      <c r="E142" s="193" t="s">
        <v>343</v>
      </c>
      <c r="F142" s="193">
        <v>6</v>
      </c>
      <c r="G142" s="195">
        <v>39.65</v>
      </c>
      <c r="H142" s="253">
        <f t="shared" si="6"/>
        <v>237.89999999999998</v>
      </c>
      <c r="I142" s="258">
        <f t="shared" si="7"/>
        <v>45.70852</v>
      </c>
      <c r="J142" s="196">
        <f t="shared" si="8"/>
        <v>274.25112000000001</v>
      </c>
    </row>
    <row r="143" spans="1:10" x14ac:dyDescent="0.25">
      <c r="A143" s="192" t="s">
        <v>625</v>
      </c>
      <c r="B143" s="193">
        <v>7348</v>
      </c>
      <c r="C143" s="193" t="s">
        <v>264</v>
      </c>
      <c r="D143" s="194" t="s">
        <v>626</v>
      </c>
      <c r="E143" s="193" t="s">
        <v>343</v>
      </c>
      <c r="F143" s="193">
        <v>6</v>
      </c>
      <c r="G143" s="195">
        <v>18.420000000000002</v>
      </c>
      <c r="H143" s="253">
        <f t="shared" si="6"/>
        <v>110.52000000000001</v>
      </c>
      <c r="I143" s="258">
        <f t="shared" si="7"/>
        <v>21.234576000000001</v>
      </c>
      <c r="J143" s="196">
        <f t="shared" si="8"/>
        <v>127.407456</v>
      </c>
    </row>
    <row r="144" spans="1:10" ht="30" x14ac:dyDescent="0.25">
      <c r="A144" s="192" t="s">
        <v>627</v>
      </c>
      <c r="B144" s="193">
        <v>7356</v>
      </c>
      <c r="C144" s="193" t="s">
        <v>264</v>
      </c>
      <c r="D144" s="194" t="s">
        <v>628</v>
      </c>
      <c r="E144" s="193" t="s">
        <v>343</v>
      </c>
      <c r="F144" s="193">
        <v>6</v>
      </c>
      <c r="G144" s="195">
        <v>27.47</v>
      </c>
      <c r="H144" s="253">
        <f t="shared" si="6"/>
        <v>164.82</v>
      </c>
      <c r="I144" s="258">
        <f t="shared" si="7"/>
        <v>31.667415999999999</v>
      </c>
      <c r="J144" s="196">
        <f t="shared" si="8"/>
        <v>190.00449599999999</v>
      </c>
    </row>
    <row r="145" spans="1:10" ht="30" x14ac:dyDescent="0.25">
      <c r="A145" s="188" t="s">
        <v>629</v>
      </c>
      <c r="B145" s="193">
        <v>43624</v>
      </c>
      <c r="C145" s="193" t="s">
        <v>264</v>
      </c>
      <c r="D145" s="194" t="s">
        <v>630</v>
      </c>
      <c r="E145" s="193" t="s">
        <v>343</v>
      </c>
      <c r="F145" s="193">
        <v>6</v>
      </c>
      <c r="G145" s="195">
        <v>33.479999999999997</v>
      </c>
      <c r="H145" s="253">
        <f t="shared" si="6"/>
        <v>200.88</v>
      </c>
      <c r="I145" s="258">
        <f t="shared" si="7"/>
        <v>38.595743999999996</v>
      </c>
      <c r="J145" s="196">
        <f t="shared" si="8"/>
        <v>231.57446399999998</v>
      </c>
    </row>
    <row r="146" spans="1:10" ht="45" x14ac:dyDescent="0.25">
      <c r="A146" s="192" t="s">
        <v>631</v>
      </c>
      <c r="B146" s="193">
        <v>7319</v>
      </c>
      <c r="C146" s="193" t="s">
        <v>264</v>
      </c>
      <c r="D146" s="194" t="s">
        <v>632</v>
      </c>
      <c r="E146" s="193" t="s">
        <v>343</v>
      </c>
      <c r="F146" s="193">
        <v>4</v>
      </c>
      <c r="G146" s="195">
        <v>14.94</v>
      </c>
      <c r="H146" s="253">
        <f t="shared" si="6"/>
        <v>59.76</v>
      </c>
      <c r="I146" s="258">
        <f t="shared" si="7"/>
        <v>17.222832</v>
      </c>
      <c r="J146" s="196">
        <f t="shared" si="8"/>
        <v>68.891328000000001</v>
      </c>
    </row>
    <row r="147" spans="1:10" x14ac:dyDescent="0.25">
      <c r="A147" s="192" t="s">
        <v>633</v>
      </c>
      <c r="B147" s="193">
        <v>7304</v>
      </c>
      <c r="C147" s="193" t="s">
        <v>264</v>
      </c>
      <c r="D147" s="194" t="s">
        <v>634</v>
      </c>
      <c r="E147" s="193" t="s">
        <v>343</v>
      </c>
      <c r="F147" s="193">
        <v>1</v>
      </c>
      <c r="G147" s="195">
        <v>71.53</v>
      </c>
      <c r="H147" s="253">
        <f t="shared" si="6"/>
        <v>71.53</v>
      </c>
      <c r="I147" s="258">
        <f t="shared" si="7"/>
        <v>82.459783999999999</v>
      </c>
      <c r="J147" s="196">
        <f t="shared" si="8"/>
        <v>82.459783999999999</v>
      </c>
    </row>
    <row r="148" spans="1:10" ht="30" x14ac:dyDescent="0.25">
      <c r="A148" s="192" t="s">
        <v>635</v>
      </c>
      <c r="B148" s="193">
        <v>7311</v>
      </c>
      <c r="C148" s="193" t="s">
        <v>264</v>
      </c>
      <c r="D148" s="194" t="s">
        <v>636</v>
      </c>
      <c r="E148" s="193" t="s">
        <v>343</v>
      </c>
      <c r="F148" s="193">
        <v>6</v>
      </c>
      <c r="G148" s="195">
        <v>35.81</v>
      </c>
      <c r="H148" s="253">
        <f t="shared" si="6"/>
        <v>214.86</v>
      </c>
      <c r="I148" s="258">
        <f t="shared" si="7"/>
        <v>41.281768</v>
      </c>
      <c r="J148" s="196">
        <f t="shared" si="8"/>
        <v>247.690608</v>
      </c>
    </row>
    <row r="149" spans="1:10" ht="30" x14ac:dyDescent="0.25">
      <c r="A149" s="192" t="s">
        <v>637</v>
      </c>
      <c r="B149" s="193">
        <v>43649</v>
      </c>
      <c r="C149" s="193" t="s">
        <v>264</v>
      </c>
      <c r="D149" s="194" t="s">
        <v>638</v>
      </c>
      <c r="E149" s="193" t="s">
        <v>343</v>
      </c>
      <c r="F149" s="193">
        <v>6</v>
      </c>
      <c r="G149" s="195">
        <v>36.99</v>
      </c>
      <c r="H149" s="253">
        <f t="shared" si="6"/>
        <v>221.94</v>
      </c>
      <c r="I149" s="258">
        <f t="shared" si="7"/>
        <v>42.642071999999999</v>
      </c>
      <c r="J149" s="196">
        <f t="shared" si="8"/>
        <v>255.85243199999999</v>
      </c>
    </row>
    <row r="150" spans="1:10" ht="30" x14ac:dyDescent="0.25">
      <c r="A150" s="188" t="s">
        <v>639</v>
      </c>
      <c r="B150" s="193">
        <v>43650</v>
      </c>
      <c r="C150" s="193" t="s">
        <v>264</v>
      </c>
      <c r="D150" s="194" t="s">
        <v>640</v>
      </c>
      <c r="E150" s="193" t="s">
        <v>343</v>
      </c>
      <c r="F150" s="193">
        <v>6</v>
      </c>
      <c r="G150" s="195">
        <v>36.99</v>
      </c>
      <c r="H150" s="253">
        <f t="shared" si="6"/>
        <v>221.94</v>
      </c>
      <c r="I150" s="258">
        <f t="shared" si="7"/>
        <v>42.642071999999999</v>
      </c>
      <c r="J150" s="196">
        <f t="shared" si="8"/>
        <v>255.85243199999999</v>
      </c>
    </row>
    <row r="151" spans="1:10" ht="30" x14ac:dyDescent="0.25">
      <c r="A151" s="192" t="s">
        <v>641</v>
      </c>
      <c r="B151" s="193">
        <v>7292</v>
      </c>
      <c r="C151" s="193" t="s">
        <v>264</v>
      </c>
      <c r="D151" s="194" t="s">
        <v>642</v>
      </c>
      <c r="E151" s="193" t="s">
        <v>343</v>
      </c>
      <c r="F151" s="193">
        <v>6</v>
      </c>
      <c r="G151" s="195">
        <v>34.67</v>
      </c>
      <c r="H151" s="253">
        <f t="shared" si="6"/>
        <v>208.02</v>
      </c>
      <c r="I151" s="258">
        <f t="shared" si="7"/>
        <v>39.967576000000001</v>
      </c>
      <c r="J151" s="196">
        <f t="shared" si="8"/>
        <v>239.80545599999999</v>
      </c>
    </row>
    <row r="152" spans="1:10" ht="30" x14ac:dyDescent="0.25">
      <c r="A152" s="192" t="s">
        <v>643</v>
      </c>
      <c r="B152" s="193">
        <v>7288</v>
      </c>
      <c r="C152" s="193" t="s">
        <v>264</v>
      </c>
      <c r="D152" s="194" t="s">
        <v>644</v>
      </c>
      <c r="E152" s="193" t="s">
        <v>343</v>
      </c>
      <c r="F152" s="193">
        <v>6</v>
      </c>
      <c r="G152" s="195">
        <v>35.14</v>
      </c>
      <c r="H152" s="253">
        <f t="shared" si="6"/>
        <v>210.84</v>
      </c>
      <c r="I152" s="258">
        <f t="shared" si="7"/>
        <v>40.509391999999998</v>
      </c>
      <c r="J152" s="196">
        <f t="shared" si="8"/>
        <v>243.056352</v>
      </c>
    </row>
    <row r="153" spans="1:10" ht="30" x14ac:dyDescent="0.25">
      <c r="A153" s="192" t="s">
        <v>645</v>
      </c>
      <c r="B153" s="193">
        <v>10475</v>
      </c>
      <c r="C153" s="193" t="s">
        <v>264</v>
      </c>
      <c r="D153" s="194" t="s">
        <v>646</v>
      </c>
      <c r="E153" s="193" t="s">
        <v>343</v>
      </c>
      <c r="F153" s="193">
        <v>6</v>
      </c>
      <c r="G153" s="195">
        <v>35.01</v>
      </c>
      <c r="H153" s="253">
        <f t="shared" si="6"/>
        <v>210.06</v>
      </c>
      <c r="I153" s="258">
        <f t="shared" si="7"/>
        <v>40.359527999999997</v>
      </c>
      <c r="J153" s="196">
        <f t="shared" si="8"/>
        <v>242.15716799999998</v>
      </c>
    </row>
    <row r="154" spans="1:10" ht="45" x14ac:dyDescent="0.25">
      <c r="A154" s="192" t="s">
        <v>647</v>
      </c>
      <c r="B154" s="57">
        <v>10478</v>
      </c>
      <c r="C154" s="193" t="s">
        <v>264</v>
      </c>
      <c r="D154" s="194" t="s">
        <v>648</v>
      </c>
      <c r="E154" s="193" t="s">
        <v>343</v>
      </c>
      <c r="F154" s="193">
        <v>6</v>
      </c>
      <c r="G154" s="195">
        <v>41.69</v>
      </c>
      <c r="H154" s="253">
        <f t="shared" si="6"/>
        <v>250.14</v>
      </c>
      <c r="I154" s="258">
        <f t="shared" si="7"/>
        <v>48.060231999999999</v>
      </c>
      <c r="J154" s="196">
        <f t="shared" si="8"/>
        <v>288.36139200000002</v>
      </c>
    </row>
    <row r="155" spans="1:10" ht="30" x14ac:dyDescent="0.25">
      <c r="A155" s="188" t="s">
        <v>649</v>
      </c>
      <c r="B155" s="193">
        <v>10499</v>
      </c>
      <c r="C155" s="193" t="s">
        <v>264</v>
      </c>
      <c r="D155" s="194" t="s">
        <v>650</v>
      </c>
      <c r="E155" s="193" t="s">
        <v>399</v>
      </c>
      <c r="F155" s="193">
        <v>1</v>
      </c>
      <c r="G155" s="195">
        <v>158.33000000000001</v>
      </c>
      <c r="H155" s="253">
        <f t="shared" si="6"/>
        <v>158.33000000000001</v>
      </c>
      <c r="I155" s="258">
        <f t="shared" si="7"/>
        <v>182.52282400000001</v>
      </c>
      <c r="J155" s="196">
        <f t="shared" si="8"/>
        <v>182.52282400000001</v>
      </c>
    </row>
    <row r="156" spans="1:10" ht="30" x14ac:dyDescent="0.25">
      <c r="A156" s="192" t="s">
        <v>651</v>
      </c>
      <c r="B156" s="193">
        <v>10505</v>
      </c>
      <c r="C156" s="193" t="s">
        <v>264</v>
      </c>
      <c r="D156" s="194" t="s">
        <v>652</v>
      </c>
      <c r="E156" s="193" t="s">
        <v>399</v>
      </c>
      <c r="F156" s="193">
        <v>1</v>
      </c>
      <c r="G156" s="195">
        <v>229.13</v>
      </c>
      <c r="H156" s="253">
        <f t="shared" si="6"/>
        <v>229.13</v>
      </c>
      <c r="I156" s="258">
        <f t="shared" si="7"/>
        <v>264.14106399999997</v>
      </c>
      <c r="J156" s="196">
        <f t="shared" si="8"/>
        <v>264.14106399999997</v>
      </c>
    </row>
    <row r="157" spans="1:10" ht="30" x14ac:dyDescent="0.25">
      <c r="A157" s="192" t="s">
        <v>653</v>
      </c>
      <c r="B157" s="193">
        <v>10503</v>
      </c>
      <c r="C157" s="193" t="s">
        <v>264</v>
      </c>
      <c r="D157" s="194" t="s">
        <v>654</v>
      </c>
      <c r="E157" s="193" t="s">
        <v>399</v>
      </c>
      <c r="F157" s="193">
        <v>1</v>
      </c>
      <c r="G157" s="195">
        <v>373.54</v>
      </c>
      <c r="H157" s="253">
        <f t="shared" si="6"/>
        <v>373.54</v>
      </c>
      <c r="I157" s="258">
        <f t="shared" si="7"/>
        <v>430.61691200000001</v>
      </c>
      <c r="J157" s="196">
        <f t="shared" si="8"/>
        <v>430.61691200000001</v>
      </c>
    </row>
    <row r="158" spans="1:10" ht="30" x14ac:dyDescent="0.25">
      <c r="A158" s="192" t="s">
        <v>655</v>
      </c>
      <c r="B158" s="193">
        <v>10506</v>
      </c>
      <c r="C158" s="193" t="s">
        <v>264</v>
      </c>
      <c r="D158" s="194" t="s">
        <v>656</v>
      </c>
      <c r="E158" s="193" t="s">
        <v>399</v>
      </c>
      <c r="F158" s="193">
        <v>1</v>
      </c>
      <c r="G158" s="195">
        <v>299.11</v>
      </c>
      <c r="H158" s="253">
        <f t="shared" si="6"/>
        <v>299.11</v>
      </c>
      <c r="I158" s="258">
        <f t="shared" si="7"/>
        <v>344.814008</v>
      </c>
      <c r="J158" s="196">
        <f t="shared" si="8"/>
        <v>344.814008</v>
      </c>
    </row>
    <row r="159" spans="1:10" ht="15.75" thickBot="1" x14ac:dyDescent="0.3">
      <c r="A159" s="553" t="s">
        <v>657</v>
      </c>
      <c r="B159" s="554"/>
      <c r="C159" s="554"/>
      <c r="D159" s="554"/>
      <c r="E159" s="554"/>
      <c r="F159" s="554"/>
      <c r="G159" s="554"/>
      <c r="H159" s="250">
        <f>SUM(H5:H158)</f>
        <v>28754.959999999988</v>
      </c>
      <c r="I159" s="260" t="s">
        <v>1504</v>
      </c>
      <c r="J159" s="261">
        <f>SUM(J5:J158)</f>
        <v>33148.717888000014</v>
      </c>
    </row>
    <row r="160" spans="1:10" ht="15.75" thickBot="1" x14ac:dyDescent="0.3">
      <c r="D160" s="198"/>
      <c r="G160" s="199"/>
      <c r="H160" s="199"/>
    </row>
    <row r="161" spans="1:10" ht="15.75" thickBot="1" x14ac:dyDescent="0.3">
      <c r="A161" s="564" t="s">
        <v>658</v>
      </c>
      <c r="B161" s="565"/>
      <c r="C161" s="565"/>
      <c r="D161" s="565"/>
      <c r="E161" s="565"/>
      <c r="F161" s="565"/>
      <c r="G161" s="565"/>
      <c r="H161" s="565"/>
      <c r="I161" s="566"/>
      <c r="J161" s="567"/>
    </row>
    <row r="162" spans="1:10" ht="45.75" thickBot="1" x14ac:dyDescent="0.3">
      <c r="A162" s="200" t="s">
        <v>29</v>
      </c>
      <c r="B162" s="201" t="s">
        <v>335</v>
      </c>
      <c r="C162" s="201" t="s">
        <v>255</v>
      </c>
      <c r="D162" s="202" t="s">
        <v>336</v>
      </c>
      <c r="E162" s="201" t="s">
        <v>38</v>
      </c>
      <c r="F162" s="201" t="s">
        <v>337</v>
      </c>
      <c r="G162" s="203" t="s">
        <v>338</v>
      </c>
      <c r="H162" s="262" t="s">
        <v>339</v>
      </c>
      <c r="I162" s="294" t="s">
        <v>1505</v>
      </c>
      <c r="J162" s="295" t="s">
        <v>1506</v>
      </c>
    </row>
    <row r="163" spans="1:10" ht="45" x14ac:dyDescent="0.25">
      <c r="A163" s="192" t="s">
        <v>10</v>
      </c>
      <c r="B163" s="193">
        <v>107</v>
      </c>
      <c r="C163" s="193" t="s">
        <v>264</v>
      </c>
      <c r="D163" s="194" t="s">
        <v>659</v>
      </c>
      <c r="E163" s="193" t="s">
        <v>396</v>
      </c>
      <c r="F163" s="193">
        <v>1</v>
      </c>
      <c r="G163" s="195">
        <v>0.74</v>
      </c>
      <c r="H163" s="253">
        <f>F163*G163</f>
        <v>0.74</v>
      </c>
      <c r="I163" s="292">
        <f>(G163+G163*$G$590)*(100%-$J$3)</f>
        <v>0.85307199999999994</v>
      </c>
      <c r="J163" s="293">
        <f>I163*F163</f>
        <v>0.85307199999999994</v>
      </c>
    </row>
    <row r="164" spans="1:10" ht="45" x14ac:dyDescent="0.25">
      <c r="A164" s="192" t="s">
        <v>11</v>
      </c>
      <c r="B164" s="63">
        <v>65</v>
      </c>
      <c r="C164" s="193" t="s">
        <v>264</v>
      </c>
      <c r="D164" s="194" t="s">
        <v>660</v>
      </c>
      <c r="E164" s="204" t="s">
        <v>396</v>
      </c>
      <c r="F164" s="63">
        <v>1</v>
      </c>
      <c r="G164" s="205">
        <v>0.81</v>
      </c>
      <c r="H164" s="253">
        <f t="shared" ref="H164:H227" si="9">F164*G164</f>
        <v>0.81</v>
      </c>
      <c r="I164" s="292">
        <f t="shared" ref="I164:I227" si="10">(G164+G164*$G$590)*(100%-$J$3)</f>
        <v>0.93376800000000004</v>
      </c>
      <c r="J164" s="266">
        <f t="shared" ref="J164:J227" si="11">I164*F164</f>
        <v>0.93376800000000004</v>
      </c>
    </row>
    <row r="165" spans="1:10" ht="45" x14ac:dyDescent="0.25">
      <c r="A165" s="192" t="s">
        <v>14</v>
      </c>
      <c r="B165" s="63">
        <v>108</v>
      </c>
      <c r="C165" s="193" t="s">
        <v>264</v>
      </c>
      <c r="D165" s="194" t="s">
        <v>661</v>
      </c>
      <c r="E165" s="204" t="s">
        <v>396</v>
      </c>
      <c r="F165" s="63">
        <v>1</v>
      </c>
      <c r="G165" s="205">
        <v>1.64</v>
      </c>
      <c r="H165" s="253">
        <f t="shared" si="9"/>
        <v>1.64</v>
      </c>
      <c r="I165" s="292">
        <f t="shared" si="10"/>
        <v>1.8905919999999998</v>
      </c>
      <c r="J165" s="266">
        <f t="shared" si="11"/>
        <v>1.8905919999999998</v>
      </c>
    </row>
    <row r="166" spans="1:10" ht="45" x14ac:dyDescent="0.25">
      <c r="A166" s="192" t="s">
        <v>662</v>
      </c>
      <c r="B166" s="63">
        <v>110</v>
      </c>
      <c r="C166" s="193" t="s">
        <v>264</v>
      </c>
      <c r="D166" s="194" t="s">
        <v>663</v>
      </c>
      <c r="E166" s="204" t="s">
        <v>396</v>
      </c>
      <c r="F166" s="63">
        <v>1</v>
      </c>
      <c r="G166" s="205">
        <v>5.69</v>
      </c>
      <c r="H166" s="253">
        <f t="shared" si="9"/>
        <v>5.69</v>
      </c>
      <c r="I166" s="292">
        <f t="shared" si="10"/>
        <v>6.5594320000000002</v>
      </c>
      <c r="J166" s="266">
        <f t="shared" si="11"/>
        <v>6.5594320000000002</v>
      </c>
    </row>
    <row r="167" spans="1:10" ht="45" x14ac:dyDescent="0.25">
      <c r="A167" s="192" t="s">
        <v>664</v>
      </c>
      <c r="B167" s="63">
        <v>111</v>
      </c>
      <c r="C167" s="193" t="s">
        <v>264</v>
      </c>
      <c r="D167" s="194" t="s">
        <v>665</v>
      </c>
      <c r="E167" s="204" t="s">
        <v>396</v>
      </c>
      <c r="F167" s="63">
        <v>3</v>
      </c>
      <c r="G167" s="205">
        <v>7.7</v>
      </c>
      <c r="H167" s="253">
        <f t="shared" si="9"/>
        <v>23.1</v>
      </c>
      <c r="I167" s="292">
        <f t="shared" si="10"/>
        <v>8.8765599999999996</v>
      </c>
      <c r="J167" s="266">
        <f t="shared" si="11"/>
        <v>26.62968</v>
      </c>
    </row>
    <row r="168" spans="1:10" ht="45" x14ac:dyDescent="0.25">
      <c r="A168" s="192" t="s">
        <v>666</v>
      </c>
      <c r="B168" s="63">
        <v>112</v>
      </c>
      <c r="C168" s="193" t="s">
        <v>264</v>
      </c>
      <c r="D168" s="194" t="s">
        <v>667</v>
      </c>
      <c r="E168" s="204" t="s">
        <v>396</v>
      </c>
      <c r="F168" s="63">
        <v>3</v>
      </c>
      <c r="G168" s="205">
        <v>4.08</v>
      </c>
      <c r="H168" s="253">
        <f t="shared" si="9"/>
        <v>12.24</v>
      </c>
      <c r="I168" s="292">
        <f t="shared" si="10"/>
        <v>4.703424</v>
      </c>
      <c r="J168" s="266">
        <f t="shared" si="11"/>
        <v>14.110272</v>
      </c>
    </row>
    <row r="169" spans="1:10" ht="45" x14ac:dyDescent="0.25">
      <c r="A169" s="192" t="s">
        <v>668</v>
      </c>
      <c r="B169" s="63">
        <v>95</v>
      </c>
      <c r="C169" s="193" t="s">
        <v>264</v>
      </c>
      <c r="D169" s="194" t="s">
        <v>669</v>
      </c>
      <c r="E169" s="204" t="s">
        <v>396</v>
      </c>
      <c r="F169" s="63">
        <v>3</v>
      </c>
      <c r="G169" s="205">
        <v>10.36</v>
      </c>
      <c r="H169" s="253">
        <f t="shared" si="9"/>
        <v>31.08</v>
      </c>
      <c r="I169" s="292">
        <f t="shared" si="10"/>
        <v>11.943007999999999</v>
      </c>
      <c r="J169" s="266">
        <f t="shared" si="11"/>
        <v>35.829023999999997</v>
      </c>
    </row>
    <row r="170" spans="1:10" ht="45" x14ac:dyDescent="0.25">
      <c r="A170" s="192" t="s">
        <v>670</v>
      </c>
      <c r="B170" s="63">
        <v>96</v>
      </c>
      <c r="C170" s="193" t="s">
        <v>264</v>
      </c>
      <c r="D170" s="194" t="s">
        <v>671</v>
      </c>
      <c r="E170" s="204" t="s">
        <v>396</v>
      </c>
      <c r="F170" s="63">
        <v>2</v>
      </c>
      <c r="G170" s="205">
        <v>11.27</v>
      </c>
      <c r="H170" s="253">
        <f t="shared" si="9"/>
        <v>22.54</v>
      </c>
      <c r="I170" s="292">
        <f t="shared" si="10"/>
        <v>12.992056</v>
      </c>
      <c r="J170" s="266">
        <f t="shared" si="11"/>
        <v>25.984112</v>
      </c>
    </row>
    <row r="171" spans="1:10" ht="45" x14ac:dyDescent="0.25">
      <c r="A171" s="192" t="s">
        <v>672</v>
      </c>
      <c r="B171" s="63">
        <v>97</v>
      </c>
      <c r="C171" s="193" t="s">
        <v>264</v>
      </c>
      <c r="D171" s="194" t="s">
        <v>673</v>
      </c>
      <c r="E171" s="204" t="s">
        <v>396</v>
      </c>
      <c r="F171" s="63">
        <v>2</v>
      </c>
      <c r="G171" s="205">
        <v>16.96</v>
      </c>
      <c r="H171" s="253">
        <f t="shared" si="9"/>
        <v>33.92</v>
      </c>
      <c r="I171" s="292">
        <f t="shared" si="10"/>
        <v>19.551487999999999</v>
      </c>
      <c r="J171" s="266">
        <f t="shared" si="11"/>
        <v>39.102975999999998</v>
      </c>
    </row>
    <row r="172" spans="1:10" ht="45" x14ac:dyDescent="0.25">
      <c r="A172" s="192" t="s">
        <v>674</v>
      </c>
      <c r="B172" s="63">
        <v>98</v>
      </c>
      <c r="C172" s="193" t="s">
        <v>264</v>
      </c>
      <c r="D172" s="194" t="s">
        <v>675</v>
      </c>
      <c r="E172" s="204" t="s">
        <v>396</v>
      </c>
      <c r="F172" s="63">
        <v>1</v>
      </c>
      <c r="G172" s="205">
        <v>25.39</v>
      </c>
      <c r="H172" s="253">
        <f t="shared" si="9"/>
        <v>25.39</v>
      </c>
      <c r="I172" s="292">
        <f t="shared" si="10"/>
        <v>29.269591999999999</v>
      </c>
      <c r="J172" s="266">
        <f t="shared" si="11"/>
        <v>29.269591999999999</v>
      </c>
    </row>
    <row r="173" spans="1:10" ht="45" x14ac:dyDescent="0.25">
      <c r="A173" s="192" t="s">
        <v>676</v>
      </c>
      <c r="B173" s="63">
        <v>99</v>
      </c>
      <c r="C173" s="193" t="s">
        <v>264</v>
      </c>
      <c r="D173" s="194" t="s">
        <v>677</v>
      </c>
      <c r="E173" s="204" t="s">
        <v>396</v>
      </c>
      <c r="F173" s="63">
        <v>1</v>
      </c>
      <c r="G173" s="205">
        <v>23.99</v>
      </c>
      <c r="H173" s="253">
        <f t="shared" si="9"/>
        <v>23.99</v>
      </c>
      <c r="I173" s="292">
        <f t="shared" si="10"/>
        <v>27.655671999999999</v>
      </c>
      <c r="J173" s="266">
        <f t="shared" si="11"/>
        <v>27.655671999999999</v>
      </c>
    </row>
    <row r="174" spans="1:10" ht="45" x14ac:dyDescent="0.25">
      <c r="A174" s="192" t="s">
        <v>678</v>
      </c>
      <c r="B174" s="63">
        <v>60</v>
      </c>
      <c r="C174" s="193" t="s">
        <v>264</v>
      </c>
      <c r="D174" s="194" t="s">
        <v>679</v>
      </c>
      <c r="E174" s="204" t="s">
        <v>396</v>
      </c>
      <c r="F174" s="63">
        <v>2</v>
      </c>
      <c r="G174" s="205">
        <v>5.41</v>
      </c>
      <c r="H174" s="253">
        <f t="shared" si="9"/>
        <v>10.82</v>
      </c>
      <c r="I174" s="292">
        <f t="shared" si="10"/>
        <v>6.2366479999999997</v>
      </c>
      <c r="J174" s="266">
        <f t="shared" si="11"/>
        <v>12.473295999999999</v>
      </c>
    </row>
    <row r="175" spans="1:10" x14ac:dyDescent="0.25">
      <c r="A175" s="192" t="s">
        <v>680</v>
      </c>
      <c r="B175" s="63">
        <v>21114</v>
      </c>
      <c r="C175" s="193" t="s">
        <v>264</v>
      </c>
      <c r="D175" s="194" t="s">
        <v>681</v>
      </c>
      <c r="E175" s="204" t="s">
        <v>396</v>
      </c>
      <c r="F175" s="63">
        <v>1</v>
      </c>
      <c r="G175" s="205">
        <v>34.520000000000003</v>
      </c>
      <c r="H175" s="253">
        <f t="shared" si="9"/>
        <v>34.520000000000003</v>
      </c>
      <c r="I175" s="292">
        <f t="shared" si="10"/>
        <v>39.794656000000003</v>
      </c>
      <c r="J175" s="266">
        <f t="shared" si="11"/>
        <v>39.794656000000003</v>
      </c>
    </row>
    <row r="176" spans="1:10" ht="30" x14ac:dyDescent="0.25">
      <c r="A176" s="192" t="s">
        <v>682</v>
      </c>
      <c r="B176" s="63">
        <v>119</v>
      </c>
      <c r="C176" s="193" t="s">
        <v>264</v>
      </c>
      <c r="D176" s="194" t="s">
        <v>683</v>
      </c>
      <c r="E176" s="204" t="s">
        <v>396</v>
      </c>
      <c r="F176" s="63">
        <v>10</v>
      </c>
      <c r="G176" s="205">
        <v>8.75</v>
      </c>
      <c r="H176" s="253">
        <f t="shared" si="9"/>
        <v>87.5</v>
      </c>
      <c r="I176" s="292">
        <f t="shared" si="10"/>
        <v>10.087</v>
      </c>
      <c r="J176" s="266">
        <f t="shared" si="11"/>
        <v>100.87</v>
      </c>
    </row>
    <row r="177" spans="1:10" ht="45" x14ac:dyDescent="0.25">
      <c r="A177" s="192" t="s">
        <v>684</v>
      </c>
      <c r="B177" s="63">
        <v>157</v>
      </c>
      <c r="C177" s="193" t="s">
        <v>264</v>
      </c>
      <c r="D177" s="194" t="s">
        <v>340</v>
      </c>
      <c r="E177" s="204" t="s">
        <v>341</v>
      </c>
      <c r="F177" s="63">
        <v>1</v>
      </c>
      <c r="G177" s="205">
        <v>230.85</v>
      </c>
      <c r="H177" s="253">
        <f t="shared" si="9"/>
        <v>230.85</v>
      </c>
      <c r="I177" s="292">
        <f t="shared" si="10"/>
        <v>266.12387999999999</v>
      </c>
      <c r="J177" s="266">
        <f t="shared" si="11"/>
        <v>266.12387999999999</v>
      </c>
    </row>
    <row r="178" spans="1:10" ht="30" x14ac:dyDescent="0.25">
      <c r="A178" s="192" t="s">
        <v>685</v>
      </c>
      <c r="B178" s="63">
        <v>156</v>
      </c>
      <c r="C178" s="193" t="s">
        <v>264</v>
      </c>
      <c r="D178" s="194" t="s">
        <v>686</v>
      </c>
      <c r="E178" s="204" t="s">
        <v>341</v>
      </c>
      <c r="F178" s="63">
        <v>1</v>
      </c>
      <c r="G178" s="205">
        <v>82.19</v>
      </c>
      <c r="H178" s="253">
        <f t="shared" si="9"/>
        <v>82.19</v>
      </c>
      <c r="I178" s="292">
        <f t="shared" si="10"/>
        <v>94.748632000000001</v>
      </c>
      <c r="J178" s="266">
        <f t="shared" si="11"/>
        <v>94.748632000000001</v>
      </c>
    </row>
    <row r="179" spans="1:10" ht="45" x14ac:dyDescent="0.25">
      <c r="A179" s="192" t="s">
        <v>687</v>
      </c>
      <c r="B179" s="63">
        <v>131</v>
      </c>
      <c r="C179" s="193" t="s">
        <v>264</v>
      </c>
      <c r="D179" s="194" t="s">
        <v>688</v>
      </c>
      <c r="E179" s="204" t="s">
        <v>341</v>
      </c>
      <c r="F179" s="63">
        <v>1</v>
      </c>
      <c r="G179" s="205">
        <v>70.290000000000006</v>
      </c>
      <c r="H179" s="253">
        <f t="shared" si="9"/>
        <v>70.290000000000006</v>
      </c>
      <c r="I179" s="292">
        <f t="shared" si="10"/>
        <v>81.030312000000009</v>
      </c>
      <c r="J179" s="266">
        <f t="shared" si="11"/>
        <v>81.030312000000009</v>
      </c>
    </row>
    <row r="180" spans="1:10" ht="30" x14ac:dyDescent="0.25">
      <c r="A180" s="192" t="s">
        <v>689</v>
      </c>
      <c r="B180" s="63">
        <v>20080</v>
      </c>
      <c r="C180" s="193" t="s">
        <v>264</v>
      </c>
      <c r="D180" s="194" t="s">
        <v>690</v>
      </c>
      <c r="E180" s="204" t="s">
        <v>396</v>
      </c>
      <c r="F180" s="63">
        <v>3</v>
      </c>
      <c r="G180" s="205">
        <v>21.97</v>
      </c>
      <c r="H180" s="253">
        <f t="shared" si="9"/>
        <v>65.91</v>
      </c>
      <c r="I180" s="292">
        <f t="shared" si="10"/>
        <v>25.327016</v>
      </c>
      <c r="J180" s="266">
        <f t="shared" si="11"/>
        <v>75.981048000000001</v>
      </c>
    </row>
    <row r="181" spans="1:10" ht="30" x14ac:dyDescent="0.25">
      <c r="A181" s="192" t="s">
        <v>691</v>
      </c>
      <c r="B181" s="63">
        <v>122</v>
      </c>
      <c r="C181" s="193" t="s">
        <v>264</v>
      </c>
      <c r="D181" s="194" t="s">
        <v>692</v>
      </c>
      <c r="E181" s="204" t="s">
        <v>396</v>
      </c>
      <c r="F181" s="63">
        <v>3</v>
      </c>
      <c r="G181" s="205">
        <v>67.319999999999993</v>
      </c>
      <c r="H181" s="253">
        <f t="shared" si="9"/>
        <v>201.95999999999998</v>
      </c>
      <c r="I181" s="292">
        <f t="shared" si="10"/>
        <v>77.606495999999993</v>
      </c>
      <c r="J181" s="266">
        <f t="shared" si="11"/>
        <v>232.81948799999998</v>
      </c>
    </row>
    <row r="182" spans="1:10" ht="30" x14ac:dyDescent="0.25">
      <c r="A182" s="192" t="s">
        <v>693</v>
      </c>
      <c r="B182" s="63">
        <v>377</v>
      </c>
      <c r="C182" s="193" t="s">
        <v>264</v>
      </c>
      <c r="D182" s="194" t="s">
        <v>694</v>
      </c>
      <c r="E182" s="204" t="s">
        <v>396</v>
      </c>
      <c r="F182" s="63">
        <v>3</v>
      </c>
      <c r="G182" s="205">
        <v>41.95</v>
      </c>
      <c r="H182" s="253">
        <f t="shared" si="9"/>
        <v>125.85000000000001</v>
      </c>
      <c r="I182" s="292">
        <f t="shared" si="10"/>
        <v>48.359960000000001</v>
      </c>
      <c r="J182" s="266">
        <f t="shared" si="11"/>
        <v>145.07988</v>
      </c>
    </row>
    <row r="183" spans="1:10" ht="30" x14ac:dyDescent="0.25">
      <c r="A183" s="192" t="s">
        <v>695</v>
      </c>
      <c r="B183" s="63">
        <v>7588</v>
      </c>
      <c r="C183" s="193" t="s">
        <v>264</v>
      </c>
      <c r="D183" s="194" t="s">
        <v>696</v>
      </c>
      <c r="E183" s="204" t="s">
        <v>396</v>
      </c>
      <c r="F183" s="63">
        <v>1</v>
      </c>
      <c r="G183" s="205">
        <v>45.27</v>
      </c>
      <c r="H183" s="253">
        <f t="shared" si="9"/>
        <v>45.27</v>
      </c>
      <c r="I183" s="292">
        <f t="shared" si="10"/>
        <v>52.187256000000005</v>
      </c>
      <c r="J183" s="266">
        <f t="shared" si="11"/>
        <v>52.187256000000005</v>
      </c>
    </row>
    <row r="184" spans="1:10" ht="30" x14ac:dyDescent="0.25">
      <c r="A184" s="192" t="s">
        <v>697</v>
      </c>
      <c r="B184" s="63">
        <v>11685</v>
      </c>
      <c r="C184" s="193" t="s">
        <v>264</v>
      </c>
      <c r="D184" s="194" t="s">
        <v>698</v>
      </c>
      <c r="E184" s="204" t="s">
        <v>396</v>
      </c>
      <c r="F184" s="63">
        <v>1</v>
      </c>
      <c r="G184" s="205">
        <v>29.88</v>
      </c>
      <c r="H184" s="253">
        <f t="shared" si="9"/>
        <v>29.88</v>
      </c>
      <c r="I184" s="292">
        <f t="shared" si="10"/>
        <v>34.445664000000001</v>
      </c>
      <c r="J184" s="266">
        <f t="shared" si="11"/>
        <v>34.445664000000001</v>
      </c>
    </row>
    <row r="185" spans="1:10" ht="30" x14ac:dyDescent="0.25">
      <c r="A185" s="192" t="s">
        <v>699</v>
      </c>
      <c r="B185" s="63">
        <v>5103</v>
      </c>
      <c r="C185" s="193" t="s">
        <v>264</v>
      </c>
      <c r="D185" s="194" t="s">
        <v>700</v>
      </c>
      <c r="E185" s="204" t="s">
        <v>396</v>
      </c>
      <c r="F185" s="63">
        <v>1</v>
      </c>
      <c r="G185" s="205">
        <v>20.309999999999999</v>
      </c>
      <c r="H185" s="253">
        <f t="shared" si="9"/>
        <v>20.309999999999999</v>
      </c>
      <c r="I185" s="292">
        <f t="shared" si="10"/>
        <v>23.413367999999998</v>
      </c>
      <c r="J185" s="266">
        <f t="shared" si="11"/>
        <v>23.413367999999998</v>
      </c>
    </row>
    <row r="186" spans="1:10" ht="45" x14ac:dyDescent="0.25">
      <c r="A186" s="192" t="s">
        <v>701</v>
      </c>
      <c r="B186" s="63">
        <v>11712</v>
      </c>
      <c r="C186" s="193" t="s">
        <v>264</v>
      </c>
      <c r="D186" s="194" t="s">
        <v>702</v>
      </c>
      <c r="E186" s="204" t="s">
        <v>396</v>
      </c>
      <c r="F186" s="63">
        <v>1</v>
      </c>
      <c r="G186" s="205">
        <v>38</v>
      </c>
      <c r="H186" s="253">
        <f t="shared" si="9"/>
        <v>38</v>
      </c>
      <c r="I186" s="292">
        <f t="shared" si="10"/>
        <v>43.806399999999996</v>
      </c>
      <c r="J186" s="266">
        <f t="shared" si="11"/>
        <v>43.806399999999996</v>
      </c>
    </row>
    <row r="187" spans="1:10" ht="30" x14ac:dyDescent="0.25">
      <c r="A187" s="192" t="s">
        <v>703</v>
      </c>
      <c r="B187" s="63">
        <v>11717</v>
      </c>
      <c r="C187" s="193" t="s">
        <v>264</v>
      </c>
      <c r="D187" s="194" t="s">
        <v>704</v>
      </c>
      <c r="E187" s="204" t="s">
        <v>396</v>
      </c>
      <c r="F187" s="63">
        <v>1</v>
      </c>
      <c r="G187" s="205">
        <v>45.81</v>
      </c>
      <c r="H187" s="253">
        <f t="shared" si="9"/>
        <v>45.81</v>
      </c>
      <c r="I187" s="292">
        <f t="shared" si="10"/>
        <v>52.809768000000005</v>
      </c>
      <c r="J187" s="266">
        <f t="shared" si="11"/>
        <v>52.809768000000005</v>
      </c>
    </row>
    <row r="188" spans="1:10" ht="30" x14ac:dyDescent="0.25">
      <c r="A188" s="192" t="s">
        <v>705</v>
      </c>
      <c r="B188" s="63">
        <v>34636</v>
      </c>
      <c r="C188" s="193" t="s">
        <v>264</v>
      </c>
      <c r="D188" s="194" t="s">
        <v>706</v>
      </c>
      <c r="E188" s="204" t="s">
        <v>396</v>
      </c>
      <c r="F188" s="63">
        <v>1</v>
      </c>
      <c r="G188" s="205">
        <v>521.70000000000005</v>
      </c>
      <c r="H188" s="253">
        <f t="shared" si="9"/>
        <v>521.70000000000005</v>
      </c>
      <c r="I188" s="292">
        <f t="shared" si="10"/>
        <v>601.41576000000009</v>
      </c>
      <c r="J188" s="266">
        <f t="shared" si="11"/>
        <v>601.41576000000009</v>
      </c>
    </row>
    <row r="189" spans="1:10" ht="30" x14ac:dyDescent="0.25">
      <c r="A189" s="192" t="s">
        <v>707</v>
      </c>
      <c r="B189" s="63">
        <v>34639</v>
      </c>
      <c r="C189" s="193" t="s">
        <v>264</v>
      </c>
      <c r="D189" s="194" t="s">
        <v>708</v>
      </c>
      <c r="E189" s="204" t="s">
        <v>396</v>
      </c>
      <c r="F189" s="63">
        <v>1</v>
      </c>
      <c r="G189" s="205">
        <v>1204.18</v>
      </c>
      <c r="H189" s="253">
        <f t="shared" si="9"/>
        <v>1204.18</v>
      </c>
      <c r="I189" s="292">
        <f t="shared" si="10"/>
        <v>1388.1787040000002</v>
      </c>
      <c r="J189" s="266">
        <f t="shared" si="11"/>
        <v>1388.1787040000002</v>
      </c>
    </row>
    <row r="190" spans="1:10" ht="30" x14ac:dyDescent="0.25">
      <c r="A190" s="192" t="s">
        <v>709</v>
      </c>
      <c r="B190" s="63">
        <v>34640</v>
      </c>
      <c r="C190" s="193" t="s">
        <v>264</v>
      </c>
      <c r="D190" s="194" t="s">
        <v>710</v>
      </c>
      <c r="E190" s="204" t="s">
        <v>396</v>
      </c>
      <c r="F190" s="63">
        <v>1</v>
      </c>
      <c r="G190" s="205">
        <v>1365.95</v>
      </c>
      <c r="H190" s="253">
        <f t="shared" si="9"/>
        <v>1365.95</v>
      </c>
      <c r="I190" s="292">
        <f t="shared" si="10"/>
        <v>1574.66716</v>
      </c>
      <c r="J190" s="266">
        <f t="shared" si="11"/>
        <v>1574.66716</v>
      </c>
    </row>
    <row r="191" spans="1:10" ht="30" x14ac:dyDescent="0.25">
      <c r="A191" s="192" t="s">
        <v>711</v>
      </c>
      <c r="B191" s="63">
        <v>11679</v>
      </c>
      <c r="C191" s="193" t="s">
        <v>264</v>
      </c>
      <c r="D191" s="194" t="s">
        <v>712</v>
      </c>
      <c r="E191" s="204" t="s">
        <v>396</v>
      </c>
      <c r="F191" s="63">
        <v>1</v>
      </c>
      <c r="G191" s="205">
        <v>20.28</v>
      </c>
      <c r="H191" s="253">
        <f t="shared" si="9"/>
        <v>20.28</v>
      </c>
      <c r="I191" s="292">
        <f t="shared" si="10"/>
        <v>23.378784000000003</v>
      </c>
      <c r="J191" s="266">
        <f t="shared" si="11"/>
        <v>23.378784000000003</v>
      </c>
    </row>
    <row r="192" spans="1:10" ht="30" x14ac:dyDescent="0.25">
      <c r="A192" s="192" t="s">
        <v>713</v>
      </c>
      <c r="B192" s="63">
        <v>10228</v>
      </c>
      <c r="C192" s="193" t="s">
        <v>264</v>
      </c>
      <c r="D192" s="194" t="s">
        <v>714</v>
      </c>
      <c r="E192" s="204" t="s">
        <v>396</v>
      </c>
      <c r="F192" s="63">
        <v>1</v>
      </c>
      <c r="G192" s="205">
        <v>387.6</v>
      </c>
      <c r="H192" s="253">
        <f>F192*G192</f>
        <v>387.6</v>
      </c>
      <c r="I192" s="292">
        <f t="shared" si="10"/>
        <v>446.82528000000002</v>
      </c>
      <c r="J192" s="266">
        <f t="shared" si="11"/>
        <v>446.82528000000002</v>
      </c>
    </row>
    <row r="193" spans="1:10" ht="30" x14ac:dyDescent="0.25">
      <c r="A193" s="192" t="s">
        <v>715</v>
      </c>
      <c r="B193" s="63">
        <v>11781</v>
      </c>
      <c r="C193" s="193" t="s">
        <v>264</v>
      </c>
      <c r="D193" s="194" t="s">
        <v>716</v>
      </c>
      <c r="E193" s="204" t="s">
        <v>396</v>
      </c>
      <c r="F193" s="63">
        <v>1</v>
      </c>
      <c r="G193" s="205">
        <v>314</v>
      </c>
      <c r="H193" s="253">
        <f t="shared" si="9"/>
        <v>314</v>
      </c>
      <c r="I193" s="292">
        <f t="shared" si="10"/>
        <v>361.97919999999999</v>
      </c>
      <c r="J193" s="266">
        <f t="shared" si="11"/>
        <v>361.97919999999999</v>
      </c>
    </row>
    <row r="194" spans="1:10" ht="30" x14ac:dyDescent="0.25">
      <c r="A194" s="192" t="s">
        <v>717</v>
      </c>
      <c r="B194" s="63">
        <v>36801</v>
      </c>
      <c r="C194" s="193" t="s">
        <v>264</v>
      </c>
      <c r="D194" s="194" t="s">
        <v>718</v>
      </c>
      <c r="E194" s="204" t="s">
        <v>396</v>
      </c>
      <c r="F194" s="63">
        <v>1</v>
      </c>
      <c r="G194" s="205">
        <v>36.78</v>
      </c>
      <c r="H194" s="253">
        <f t="shared" si="9"/>
        <v>36.78</v>
      </c>
      <c r="I194" s="292">
        <f t="shared" si="10"/>
        <v>42.399984000000003</v>
      </c>
      <c r="J194" s="266">
        <f t="shared" si="11"/>
        <v>42.399984000000003</v>
      </c>
    </row>
    <row r="195" spans="1:10" ht="30" x14ac:dyDescent="0.25">
      <c r="A195" s="192" t="s">
        <v>719</v>
      </c>
      <c r="B195" s="63">
        <v>1197</v>
      </c>
      <c r="C195" s="193" t="s">
        <v>264</v>
      </c>
      <c r="D195" s="194" t="s">
        <v>720</v>
      </c>
      <c r="E195" s="204" t="s">
        <v>396</v>
      </c>
      <c r="F195" s="63">
        <v>1</v>
      </c>
      <c r="G195" s="205">
        <v>1.6</v>
      </c>
      <c r="H195" s="253">
        <f t="shared" si="9"/>
        <v>1.6</v>
      </c>
      <c r="I195" s="292">
        <f t="shared" si="10"/>
        <v>1.8444800000000001</v>
      </c>
      <c r="J195" s="266">
        <f t="shared" si="11"/>
        <v>1.8444800000000001</v>
      </c>
    </row>
    <row r="196" spans="1:10" ht="30" x14ac:dyDescent="0.25">
      <c r="A196" s="192" t="s">
        <v>721</v>
      </c>
      <c r="B196" s="63">
        <v>1198</v>
      </c>
      <c r="C196" s="193" t="s">
        <v>264</v>
      </c>
      <c r="D196" s="194" t="s">
        <v>722</v>
      </c>
      <c r="E196" s="204" t="s">
        <v>396</v>
      </c>
      <c r="F196" s="63">
        <v>1</v>
      </c>
      <c r="G196" s="205">
        <v>2.1</v>
      </c>
      <c r="H196" s="253">
        <f t="shared" si="9"/>
        <v>2.1</v>
      </c>
      <c r="I196" s="292">
        <f t="shared" si="10"/>
        <v>2.4208799999999999</v>
      </c>
      <c r="J196" s="266">
        <f t="shared" si="11"/>
        <v>2.4208799999999999</v>
      </c>
    </row>
    <row r="197" spans="1:10" ht="30" x14ac:dyDescent="0.25">
      <c r="A197" s="192" t="s">
        <v>723</v>
      </c>
      <c r="B197" s="63">
        <v>1202</v>
      </c>
      <c r="C197" s="193" t="s">
        <v>264</v>
      </c>
      <c r="D197" s="194" t="s">
        <v>724</v>
      </c>
      <c r="E197" s="204" t="s">
        <v>396</v>
      </c>
      <c r="F197" s="63">
        <v>1</v>
      </c>
      <c r="G197" s="205">
        <v>4.55</v>
      </c>
      <c r="H197" s="253">
        <f t="shared" si="9"/>
        <v>4.55</v>
      </c>
      <c r="I197" s="292">
        <f t="shared" si="10"/>
        <v>5.2452399999999999</v>
      </c>
      <c r="J197" s="266">
        <f t="shared" si="11"/>
        <v>5.2452399999999999</v>
      </c>
    </row>
    <row r="198" spans="1:10" ht="30" x14ac:dyDescent="0.25">
      <c r="A198" s="192" t="s">
        <v>725</v>
      </c>
      <c r="B198" s="63">
        <v>1185</v>
      </c>
      <c r="C198" s="193" t="s">
        <v>264</v>
      </c>
      <c r="D198" s="194" t="s">
        <v>726</v>
      </c>
      <c r="E198" s="204" t="s">
        <v>396</v>
      </c>
      <c r="F198" s="63">
        <v>1</v>
      </c>
      <c r="G198" s="205">
        <v>1.1399999999999999</v>
      </c>
      <c r="H198" s="253">
        <f t="shared" si="9"/>
        <v>1.1399999999999999</v>
      </c>
      <c r="I198" s="292">
        <f t="shared" si="10"/>
        <v>1.3141919999999998</v>
      </c>
      <c r="J198" s="266">
        <f t="shared" si="11"/>
        <v>1.3141919999999998</v>
      </c>
    </row>
    <row r="199" spans="1:10" ht="30" x14ac:dyDescent="0.25">
      <c r="A199" s="192" t="s">
        <v>727</v>
      </c>
      <c r="B199" s="63">
        <v>1189</v>
      </c>
      <c r="C199" s="193" t="s">
        <v>264</v>
      </c>
      <c r="D199" s="194" t="s">
        <v>728</v>
      </c>
      <c r="E199" s="204" t="s">
        <v>396</v>
      </c>
      <c r="F199" s="63">
        <v>1</v>
      </c>
      <c r="G199" s="205">
        <v>1.87</v>
      </c>
      <c r="H199" s="253">
        <f t="shared" si="9"/>
        <v>1.87</v>
      </c>
      <c r="I199" s="292">
        <f t="shared" si="10"/>
        <v>2.1557360000000001</v>
      </c>
      <c r="J199" s="266">
        <f t="shared" si="11"/>
        <v>2.1557360000000001</v>
      </c>
    </row>
    <row r="200" spans="1:10" ht="30" x14ac:dyDescent="0.25">
      <c r="A200" s="192" t="s">
        <v>729</v>
      </c>
      <c r="B200" s="63">
        <v>1193</v>
      </c>
      <c r="C200" s="193" t="s">
        <v>264</v>
      </c>
      <c r="D200" s="194" t="s">
        <v>730</v>
      </c>
      <c r="E200" s="204" t="s">
        <v>396</v>
      </c>
      <c r="F200" s="63">
        <v>1</v>
      </c>
      <c r="G200" s="205">
        <v>3.59</v>
      </c>
      <c r="H200" s="253">
        <f>F200*G200</f>
        <v>3.59</v>
      </c>
      <c r="I200" s="292">
        <f t="shared" si="10"/>
        <v>4.1385519999999998</v>
      </c>
      <c r="J200" s="266">
        <f t="shared" si="11"/>
        <v>4.1385519999999998</v>
      </c>
    </row>
    <row r="201" spans="1:10" ht="30" x14ac:dyDescent="0.25">
      <c r="A201" s="192" t="s">
        <v>731</v>
      </c>
      <c r="B201" s="63">
        <v>1744</v>
      </c>
      <c r="C201" s="193" t="s">
        <v>264</v>
      </c>
      <c r="D201" s="194" t="s">
        <v>732</v>
      </c>
      <c r="E201" s="204" t="s">
        <v>396</v>
      </c>
      <c r="F201" s="63">
        <v>1</v>
      </c>
      <c r="G201" s="205">
        <v>138.02000000000001</v>
      </c>
      <c r="H201" s="253">
        <f t="shared" si="9"/>
        <v>138.02000000000001</v>
      </c>
      <c r="I201" s="292">
        <f t="shared" si="10"/>
        <v>159.10945600000002</v>
      </c>
      <c r="J201" s="266">
        <f t="shared" si="11"/>
        <v>159.10945600000002</v>
      </c>
    </row>
    <row r="202" spans="1:10" ht="30" x14ac:dyDescent="0.25">
      <c r="A202" s="192" t="s">
        <v>733</v>
      </c>
      <c r="B202" s="63">
        <v>1743</v>
      </c>
      <c r="C202" s="193" t="s">
        <v>264</v>
      </c>
      <c r="D202" s="194" t="s">
        <v>734</v>
      </c>
      <c r="E202" s="204" t="s">
        <v>396</v>
      </c>
      <c r="F202" s="63">
        <v>1</v>
      </c>
      <c r="G202" s="205">
        <v>181.24</v>
      </c>
      <c r="H202" s="253">
        <f>F202*G202</f>
        <v>181.24</v>
      </c>
      <c r="I202" s="292">
        <f t="shared" si="10"/>
        <v>208.93347199999999</v>
      </c>
      <c r="J202" s="266">
        <f t="shared" si="11"/>
        <v>208.93347199999999</v>
      </c>
    </row>
    <row r="203" spans="1:10" ht="45" x14ac:dyDescent="0.25">
      <c r="A203" s="192" t="s">
        <v>735</v>
      </c>
      <c r="B203" s="63">
        <v>1747</v>
      </c>
      <c r="C203" s="193" t="s">
        <v>264</v>
      </c>
      <c r="D203" s="194" t="s">
        <v>736</v>
      </c>
      <c r="E203" s="204" t="s">
        <v>396</v>
      </c>
      <c r="F203" s="63">
        <v>1</v>
      </c>
      <c r="G203" s="205">
        <v>199.26</v>
      </c>
      <c r="H203" s="253">
        <f t="shared" si="9"/>
        <v>199.26</v>
      </c>
      <c r="I203" s="292">
        <f t="shared" si="10"/>
        <v>229.70692799999998</v>
      </c>
      <c r="J203" s="266">
        <f t="shared" si="11"/>
        <v>229.70692799999998</v>
      </c>
    </row>
    <row r="204" spans="1:10" ht="30" x14ac:dyDescent="0.25">
      <c r="A204" s="192" t="s">
        <v>737</v>
      </c>
      <c r="B204" s="63">
        <v>1926</v>
      </c>
      <c r="C204" s="193" t="s">
        <v>264</v>
      </c>
      <c r="D204" s="194" t="s">
        <v>738</v>
      </c>
      <c r="E204" s="204" t="s">
        <v>396</v>
      </c>
      <c r="F204" s="63">
        <v>1</v>
      </c>
      <c r="G204" s="205">
        <v>2</v>
      </c>
      <c r="H204" s="253">
        <f t="shared" si="9"/>
        <v>2</v>
      </c>
      <c r="I204" s="292">
        <f t="shared" si="10"/>
        <v>2.3056000000000001</v>
      </c>
      <c r="J204" s="266">
        <f t="shared" si="11"/>
        <v>2.3056000000000001</v>
      </c>
    </row>
    <row r="205" spans="1:10" ht="30" x14ac:dyDescent="0.25">
      <c r="A205" s="192" t="s">
        <v>739</v>
      </c>
      <c r="B205" s="63">
        <v>1927</v>
      </c>
      <c r="C205" s="193" t="s">
        <v>264</v>
      </c>
      <c r="D205" s="194" t="s">
        <v>740</v>
      </c>
      <c r="E205" s="204" t="s">
        <v>396</v>
      </c>
      <c r="F205" s="63">
        <v>1</v>
      </c>
      <c r="G205" s="205">
        <v>2.2400000000000002</v>
      </c>
      <c r="H205" s="253">
        <f t="shared" si="9"/>
        <v>2.2400000000000002</v>
      </c>
      <c r="I205" s="292">
        <f t="shared" si="10"/>
        <v>2.5822720000000001</v>
      </c>
      <c r="J205" s="266">
        <f t="shared" si="11"/>
        <v>2.5822720000000001</v>
      </c>
    </row>
    <row r="206" spans="1:10" ht="30" x14ac:dyDescent="0.25">
      <c r="A206" s="192" t="s">
        <v>741</v>
      </c>
      <c r="B206" s="63">
        <v>1923</v>
      </c>
      <c r="C206" s="193" t="s">
        <v>264</v>
      </c>
      <c r="D206" s="194" t="s">
        <v>742</v>
      </c>
      <c r="E206" s="204" t="s">
        <v>396</v>
      </c>
      <c r="F206" s="63">
        <v>1</v>
      </c>
      <c r="G206" s="205">
        <v>4.09</v>
      </c>
      <c r="H206" s="253">
        <f t="shared" si="9"/>
        <v>4.09</v>
      </c>
      <c r="I206" s="292">
        <f t="shared" si="10"/>
        <v>4.7149520000000003</v>
      </c>
      <c r="J206" s="266">
        <f t="shared" si="11"/>
        <v>4.7149520000000003</v>
      </c>
    </row>
    <row r="207" spans="1:10" ht="30" x14ac:dyDescent="0.25">
      <c r="A207" s="192" t="s">
        <v>743</v>
      </c>
      <c r="B207" s="63">
        <v>1929</v>
      </c>
      <c r="C207" s="193" t="s">
        <v>264</v>
      </c>
      <c r="D207" s="194" t="s">
        <v>744</v>
      </c>
      <c r="E207" s="204" t="s">
        <v>396</v>
      </c>
      <c r="F207" s="63">
        <v>1</v>
      </c>
      <c r="G207" s="205">
        <v>4.96</v>
      </c>
      <c r="H207" s="253">
        <f t="shared" si="9"/>
        <v>4.96</v>
      </c>
      <c r="I207" s="292">
        <f t="shared" si="10"/>
        <v>5.7178880000000003</v>
      </c>
      <c r="J207" s="266">
        <f t="shared" si="11"/>
        <v>5.7178880000000003</v>
      </c>
    </row>
    <row r="208" spans="1:10" ht="45" x14ac:dyDescent="0.25">
      <c r="A208" s="192" t="s">
        <v>745</v>
      </c>
      <c r="B208" s="63">
        <v>1930</v>
      </c>
      <c r="C208" s="193" t="s">
        <v>264</v>
      </c>
      <c r="D208" s="194" t="s">
        <v>746</v>
      </c>
      <c r="E208" s="204" t="s">
        <v>396</v>
      </c>
      <c r="F208" s="63">
        <v>1</v>
      </c>
      <c r="G208" s="205">
        <v>8.48</v>
      </c>
      <c r="H208" s="253">
        <f t="shared" si="9"/>
        <v>8.48</v>
      </c>
      <c r="I208" s="292">
        <f t="shared" si="10"/>
        <v>9.7757439999999995</v>
      </c>
      <c r="J208" s="266">
        <f t="shared" si="11"/>
        <v>9.7757439999999995</v>
      </c>
    </row>
    <row r="209" spans="1:10" ht="45" x14ac:dyDescent="0.25">
      <c r="A209" s="192" t="s">
        <v>747</v>
      </c>
      <c r="B209" s="63">
        <v>1924</v>
      </c>
      <c r="C209" s="193" t="s">
        <v>264</v>
      </c>
      <c r="D209" s="194" t="s">
        <v>748</v>
      </c>
      <c r="E209" s="204" t="s">
        <v>396</v>
      </c>
      <c r="F209" s="63">
        <v>1</v>
      </c>
      <c r="G209" s="205">
        <v>13.69</v>
      </c>
      <c r="H209" s="253">
        <f t="shared" si="9"/>
        <v>13.69</v>
      </c>
      <c r="I209" s="292">
        <f t="shared" si="10"/>
        <v>15.781832</v>
      </c>
      <c r="J209" s="266">
        <f t="shared" si="11"/>
        <v>15.781832</v>
      </c>
    </row>
    <row r="210" spans="1:10" ht="45" x14ac:dyDescent="0.25">
      <c r="A210" s="192" t="s">
        <v>749</v>
      </c>
      <c r="B210" s="63">
        <v>1922</v>
      </c>
      <c r="C210" s="193" t="s">
        <v>264</v>
      </c>
      <c r="D210" s="194" t="s">
        <v>750</v>
      </c>
      <c r="E210" s="204" t="s">
        <v>396</v>
      </c>
      <c r="F210" s="63">
        <v>1</v>
      </c>
      <c r="G210" s="205">
        <v>28.32</v>
      </c>
      <c r="H210" s="253">
        <f t="shared" si="9"/>
        <v>28.32</v>
      </c>
      <c r="I210" s="292">
        <f t="shared" si="10"/>
        <v>32.647295999999997</v>
      </c>
      <c r="J210" s="266">
        <f t="shared" si="11"/>
        <v>32.647295999999997</v>
      </c>
    </row>
    <row r="211" spans="1:10" ht="30" x14ac:dyDescent="0.25">
      <c r="A211" s="192" t="s">
        <v>751</v>
      </c>
      <c r="B211" s="63">
        <v>1956</v>
      </c>
      <c r="C211" s="193" t="s">
        <v>264</v>
      </c>
      <c r="D211" s="194" t="s">
        <v>752</v>
      </c>
      <c r="E211" s="204" t="s">
        <v>396</v>
      </c>
      <c r="F211" s="63">
        <v>3</v>
      </c>
      <c r="G211" s="205">
        <v>2.73</v>
      </c>
      <c r="H211" s="253">
        <f t="shared" si="9"/>
        <v>8.19</v>
      </c>
      <c r="I211" s="292">
        <f t="shared" si="10"/>
        <v>3.1471439999999999</v>
      </c>
      <c r="J211" s="266">
        <f t="shared" si="11"/>
        <v>9.4414319999999989</v>
      </c>
    </row>
    <row r="212" spans="1:10" ht="30" x14ac:dyDescent="0.25">
      <c r="A212" s="192" t="s">
        <v>753</v>
      </c>
      <c r="B212" s="63">
        <v>1957</v>
      </c>
      <c r="C212" s="193" t="s">
        <v>264</v>
      </c>
      <c r="D212" s="194" t="s">
        <v>754</v>
      </c>
      <c r="E212" s="204" t="s">
        <v>396</v>
      </c>
      <c r="F212" s="63">
        <v>3</v>
      </c>
      <c r="G212" s="205">
        <v>5.91</v>
      </c>
      <c r="H212" s="253">
        <f t="shared" si="9"/>
        <v>17.73</v>
      </c>
      <c r="I212" s="292">
        <f t="shared" si="10"/>
        <v>6.8130480000000002</v>
      </c>
      <c r="J212" s="266">
        <f t="shared" si="11"/>
        <v>20.439143999999999</v>
      </c>
    </row>
    <row r="213" spans="1:10" ht="30" x14ac:dyDescent="0.25">
      <c r="A213" s="192" t="s">
        <v>755</v>
      </c>
      <c r="B213" s="63">
        <v>1958</v>
      </c>
      <c r="C213" s="193" t="s">
        <v>264</v>
      </c>
      <c r="D213" s="194" t="s">
        <v>756</v>
      </c>
      <c r="E213" s="204" t="s">
        <v>396</v>
      </c>
      <c r="F213" s="63">
        <v>3</v>
      </c>
      <c r="G213" s="205">
        <v>11</v>
      </c>
      <c r="H213" s="253">
        <f t="shared" si="9"/>
        <v>33</v>
      </c>
      <c r="I213" s="292">
        <f t="shared" si="10"/>
        <v>12.6808</v>
      </c>
      <c r="J213" s="266">
        <f t="shared" si="11"/>
        <v>38.042400000000001</v>
      </c>
    </row>
    <row r="214" spans="1:10" ht="30" x14ac:dyDescent="0.25">
      <c r="A214" s="192" t="s">
        <v>757</v>
      </c>
      <c r="B214" s="63">
        <v>1955</v>
      </c>
      <c r="C214" s="193" t="s">
        <v>264</v>
      </c>
      <c r="D214" s="194" t="s">
        <v>758</v>
      </c>
      <c r="E214" s="204" t="s">
        <v>396</v>
      </c>
      <c r="F214" s="63">
        <v>3</v>
      </c>
      <c r="G214" s="205">
        <v>1.93</v>
      </c>
      <c r="H214" s="253">
        <f t="shared" si="9"/>
        <v>5.79</v>
      </c>
      <c r="I214" s="292">
        <f t="shared" si="10"/>
        <v>2.224904</v>
      </c>
      <c r="J214" s="266">
        <f t="shared" si="11"/>
        <v>6.6747119999999995</v>
      </c>
    </row>
    <row r="215" spans="1:10" ht="30" x14ac:dyDescent="0.25">
      <c r="A215" s="192" t="s">
        <v>759</v>
      </c>
      <c r="B215" s="63">
        <v>1959</v>
      </c>
      <c r="C215" s="193" t="s">
        <v>264</v>
      </c>
      <c r="D215" s="194" t="s">
        <v>760</v>
      </c>
      <c r="E215" s="204" t="s">
        <v>396</v>
      </c>
      <c r="F215" s="63">
        <v>1</v>
      </c>
      <c r="G215" s="205">
        <v>11.93</v>
      </c>
      <c r="H215" s="253">
        <f t="shared" si="9"/>
        <v>11.93</v>
      </c>
      <c r="I215" s="292">
        <f t="shared" si="10"/>
        <v>13.752903999999999</v>
      </c>
      <c r="J215" s="266">
        <f t="shared" si="11"/>
        <v>13.752903999999999</v>
      </c>
    </row>
    <row r="216" spans="1:10" ht="30" x14ac:dyDescent="0.25">
      <c r="A216" s="192" t="s">
        <v>761</v>
      </c>
      <c r="B216" s="63">
        <v>1925</v>
      </c>
      <c r="C216" s="193" t="s">
        <v>264</v>
      </c>
      <c r="D216" s="194" t="s">
        <v>762</v>
      </c>
      <c r="E216" s="204" t="s">
        <v>396</v>
      </c>
      <c r="F216" s="63">
        <v>1</v>
      </c>
      <c r="G216" s="205">
        <v>31.19</v>
      </c>
      <c r="H216" s="253">
        <f t="shared" si="9"/>
        <v>31.19</v>
      </c>
      <c r="I216" s="292">
        <f t="shared" si="10"/>
        <v>35.955832000000001</v>
      </c>
      <c r="J216" s="266">
        <f t="shared" si="11"/>
        <v>35.955832000000001</v>
      </c>
    </row>
    <row r="217" spans="1:10" ht="30" x14ac:dyDescent="0.25">
      <c r="A217" s="192" t="s">
        <v>763</v>
      </c>
      <c r="B217" s="63">
        <v>1960</v>
      </c>
      <c r="C217" s="193" t="s">
        <v>264</v>
      </c>
      <c r="D217" s="194" t="s">
        <v>764</v>
      </c>
      <c r="E217" s="204" t="s">
        <v>396</v>
      </c>
      <c r="F217" s="63">
        <v>1</v>
      </c>
      <c r="G217" s="205">
        <v>47.9</v>
      </c>
      <c r="H217" s="253">
        <f t="shared" si="9"/>
        <v>47.9</v>
      </c>
      <c r="I217" s="292">
        <f t="shared" si="10"/>
        <v>55.219119999999997</v>
      </c>
      <c r="J217" s="266">
        <f t="shared" si="11"/>
        <v>55.219119999999997</v>
      </c>
    </row>
    <row r="218" spans="1:10" ht="30" x14ac:dyDescent="0.25">
      <c r="A218" s="192" t="s">
        <v>765</v>
      </c>
      <c r="B218" s="63">
        <v>1961</v>
      </c>
      <c r="C218" s="193" t="s">
        <v>264</v>
      </c>
      <c r="D218" s="194" t="s">
        <v>766</v>
      </c>
      <c r="E218" s="204" t="s">
        <v>396</v>
      </c>
      <c r="F218" s="63">
        <v>1</v>
      </c>
      <c r="G218" s="205">
        <v>61.37</v>
      </c>
      <c r="H218" s="253">
        <f t="shared" si="9"/>
        <v>61.37</v>
      </c>
      <c r="I218" s="292">
        <f t="shared" si="10"/>
        <v>70.74733599999999</v>
      </c>
      <c r="J218" s="266">
        <f t="shared" si="11"/>
        <v>70.74733599999999</v>
      </c>
    </row>
    <row r="219" spans="1:10" ht="30" x14ac:dyDescent="0.25">
      <c r="A219" s="192" t="s">
        <v>767</v>
      </c>
      <c r="B219" s="63">
        <v>1370</v>
      </c>
      <c r="C219" s="193" t="s">
        <v>264</v>
      </c>
      <c r="D219" s="194" t="s">
        <v>768</v>
      </c>
      <c r="E219" s="204" t="s">
        <v>396</v>
      </c>
      <c r="F219" s="63">
        <v>3</v>
      </c>
      <c r="G219" s="205">
        <v>121.74</v>
      </c>
      <c r="H219" s="253">
        <f t="shared" si="9"/>
        <v>365.21999999999997</v>
      </c>
      <c r="I219" s="292">
        <f t="shared" si="10"/>
        <v>140.341872</v>
      </c>
      <c r="J219" s="266">
        <f t="shared" si="11"/>
        <v>421.02561600000001</v>
      </c>
    </row>
    <row r="220" spans="1:10" ht="30" x14ac:dyDescent="0.25">
      <c r="A220" s="192" t="s">
        <v>769</v>
      </c>
      <c r="B220" s="63">
        <v>11683</v>
      </c>
      <c r="C220" s="193" t="s">
        <v>264</v>
      </c>
      <c r="D220" s="194" t="s">
        <v>770</v>
      </c>
      <c r="E220" s="204" t="s">
        <v>396</v>
      </c>
      <c r="F220" s="63">
        <v>1</v>
      </c>
      <c r="G220" s="205">
        <v>42.38</v>
      </c>
      <c r="H220" s="253">
        <f t="shared" si="9"/>
        <v>42.38</v>
      </c>
      <c r="I220" s="292">
        <f t="shared" si="10"/>
        <v>48.855664000000004</v>
      </c>
      <c r="J220" s="266">
        <f t="shared" si="11"/>
        <v>48.855664000000004</v>
      </c>
    </row>
    <row r="221" spans="1:10" ht="30" x14ac:dyDescent="0.25">
      <c r="A221" s="192" t="s">
        <v>771</v>
      </c>
      <c r="B221" s="63">
        <v>11684</v>
      </c>
      <c r="C221" s="193" t="s">
        <v>264</v>
      </c>
      <c r="D221" s="194" t="s">
        <v>772</v>
      </c>
      <c r="E221" s="204" t="s">
        <v>396</v>
      </c>
      <c r="F221" s="63">
        <v>1</v>
      </c>
      <c r="G221" s="205">
        <v>46.38</v>
      </c>
      <c r="H221" s="253">
        <f t="shared" si="9"/>
        <v>46.38</v>
      </c>
      <c r="I221" s="292">
        <f t="shared" si="10"/>
        <v>53.466864000000001</v>
      </c>
      <c r="J221" s="266">
        <f t="shared" si="11"/>
        <v>53.466864000000001</v>
      </c>
    </row>
    <row r="222" spans="1:10" ht="30" x14ac:dyDescent="0.25">
      <c r="A222" s="192" t="s">
        <v>773</v>
      </c>
      <c r="B222" s="63">
        <v>3148</v>
      </c>
      <c r="C222" s="193" t="s">
        <v>264</v>
      </c>
      <c r="D222" s="194" t="s">
        <v>774</v>
      </c>
      <c r="E222" s="204" t="s">
        <v>396</v>
      </c>
      <c r="F222" s="63">
        <v>1</v>
      </c>
      <c r="G222" s="205">
        <v>16.670000000000002</v>
      </c>
      <c r="H222" s="253">
        <f t="shared" si="9"/>
        <v>16.670000000000002</v>
      </c>
      <c r="I222" s="292">
        <f t="shared" si="10"/>
        <v>19.217176000000002</v>
      </c>
      <c r="J222" s="266">
        <f t="shared" si="11"/>
        <v>19.217176000000002</v>
      </c>
    </row>
    <row r="223" spans="1:10" ht="45" x14ac:dyDescent="0.25">
      <c r="A223" s="192" t="s">
        <v>775</v>
      </c>
      <c r="B223" s="63">
        <v>3533</v>
      </c>
      <c r="C223" s="193" t="s">
        <v>264</v>
      </c>
      <c r="D223" s="194" t="s">
        <v>776</v>
      </c>
      <c r="E223" s="204" t="s">
        <v>396</v>
      </c>
      <c r="F223" s="63">
        <v>3</v>
      </c>
      <c r="G223" s="205">
        <v>2.5</v>
      </c>
      <c r="H223" s="253">
        <f t="shared" si="9"/>
        <v>7.5</v>
      </c>
      <c r="I223" s="292">
        <f t="shared" si="10"/>
        <v>2.8820000000000001</v>
      </c>
      <c r="J223" s="266">
        <f t="shared" si="11"/>
        <v>8.6460000000000008</v>
      </c>
    </row>
    <row r="224" spans="1:10" ht="45" x14ac:dyDescent="0.25">
      <c r="A224" s="192" t="s">
        <v>777</v>
      </c>
      <c r="B224" s="63">
        <v>3538</v>
      </c>
      <c r="C224" s="193" t="s">
        <v>264</v>
      </c>
      <c r="D224" s="194" t="s">
        <v>778</v>
      </c>
      <c r="E224" s="204" t="s">
        <v>396</v>
      </c>
      <c r="F224" s="63">
        <v>3</v>
      </c>
      <c r="G224" s="205">
        <v>4.74</v>
      </c>
      <c r="H224" s="253">
        <f t="shared" si="9"/>
        <v>14.22</v>
      </c>
      <c r="I224" s="292">
        <f t="shared" si="10"/>
        <v>5.4642720000000002</v>
      </c>
      <c r="J224" s="266">
        <f t="shared" si="11"/>
        <v>16.392816</v>
      </c>
    </row>
    <row r="225" spans="1:10" ht="45" x14ac:dyDescent="0.25">
      <c r="A225" s="192" t="s">
        <v>779</v>
      </c>
      <c r="B225" s="63">
        <v>3496</v>
      </c>
      <c r="C225" s="193" t="s">
        <v>264</v>
      </c>
      <c r="D225" s="194" t="s">
        <v>780</v>
      </c>
      <c r="E225" s="204" t="s">
        <v>396</v>
      </c>
      <c r="F225" s="63">
        <v>3</v>
      </c>
      <c r="G225" s="205">
        <v>3.07</v>
      </c>
      <c r="H225" s="253">
        <f t="shared" si="9"/>
        <v>9.2099999999999991</v>
      </c>
      <c r="I225" s="292">
        <f t="shared" si="10"/>
        <v>3.5390959999999998</v>
      </c>
      <c r="J225" s="266">
        <f t="shared" si="11"/>
        <v>10.617287999999999</v>
      </c>
    </row>
    <row r="226" spans="1:10" ht="30" x14ac:dyDescent="0.25">
      <c r="A226" s="192" t="s">
        <v>781</v>
      </c>
      <c r="B226" s="63">
        <v>3475</v>
      </c>
      <c r="C226" s="193" t="s">
        <v>264</v>
      </c>
      <c r="D226" s="194" t="s">
        <v>782</v>
      </c>
      <c r="E226" s="204" t="s">
        <v>396</v>
      </c>
      <c r="F226" s="63">
        <v>1</v>
      </c>
      <c r="G226" s="205">
        <v>4.3899999999999997</v>
      </c>
      <c r="H226" s="253">
        <f t="shared" si="9"/>
        <v>4.3899999999999997</v>
      </c>
      <c r="I226" s="292">
        <f t="shared" si="10"/>
        <v>5.0607919999999993</v>
      </c>
      <c r="J226" s="266">
        <f t="shared" si="11"/>
        <v>5.0607919999999993</v>
      </c>
    </row>
    <row r="227" spans="1:10" ht="30" x14ac:dyDescent="0.25">
      <c r="A227" s="192" t="s">
        <v>783</v>
      </c>
      <c r="B227" s="63">
        <v>3534</v>
      </c>
      <c r="C227" s="193" t="s">
        <v>264</v>
      </c>
      <c r="D227" s="194" t="s">
        <v>784</v>
      </c>
      <c r="E227" s="204" t="s">
        <v>396</v>
      </c>
      <c r="F227" s="63">
        <v>1</v>
      </c>
      <c r="G227" s="205">
        <v>6.95</v>
      </c>
      <c r="H227" s="253">
        <f t="shared" si="9"/>
        <v>6.95</v>
      </c>
      <c r="I227" s="292">
        <f t="shared" si="10"/>
        <v>8.0119600000000002</v>
      </c>
      <c r="J227" s="266">
        <f t="shared" si="11"/>
        <v>8.0119600000000002</v>
      </c>
    </row>
    <row r="228" spans="1:10" ht="30" x14ac:dyDescent="0.25">
      <c r="A228" s="192" t="s">
        <v>785</v>
      </c>
      <c r="B228" s="63">
        <v>3485</v>
      </c>
      <c r="C228" s="193" t="s">
        <v>264</v>
      </c>
      <c r="D228" s="194" t="s">
        <v>786</v>
      </c>
      <c r="E228" s="204" t="s">
        <v>396</v>
      </c>
      <c r="F228" s="63">
        <v>1</v>
      </c>
      <c r="G228" s="205">
        <v>12.13</v>
      </c>
      <c r="H228" s="253">
        <f t="shared" ref="H228:H291" si="12">F228*G228</f>
        <v>12.13</v>
      </c>
      <c r="I228" s="292">
        <f t="shared" ref="I228:I291" si="13">(G228+G228*$G$590)*(100%-$J$3)</f>
        <v>13.983464000000001</v>
      </c>
      <c r="J228" s="266">
        <f t="shared" ref="J228:J291" si="14">I228*F228</f>
        <v>13.983464000000001</v>
      </c>
    </row>
    <row r="229" spans="1:10" ht="30" x14ac:dyDescent="0.25">
      <c r="A229" s="192" t="s">
        <v>787</v>
      </c>
      <c r="B229" s="63">
        <v>3482</v>
      </c>
      <c r="C229" s="193" t="s">
        <v>264</v>
      </c>
      <c r="D229" s="194" t="s">
        <v>788</v>
      </c>
      <c r="E229" s="204" t="s">
        <v>396</v>
      </c>
      <c r="F229" s="63">
        <v>1</v>
      </c>
      <c r="G229" s="205">
        <v>4.97</v>
      </c>
      <c r="H229" s="253">
        <f t="shared" si="12"/>
        <v>4.97</v>
      </c>
      <c r="I229" s="292">
        <f t="shared" si="13"/>
        <v>5.7294159999999996</v>
      </c>
      <c r="J229" s="266">
        <f t="shared" si="14"/>
        <v>5.7294159999999996</v>
      </c>
    </row>
    <row r="230" spans="1:10" ht="30" x14ac:dyDescent="0.25">
      <c r="A230" s="192" t="s">
        <v>789</v>
      </c>
      <c r="B230" s="63">
        <v>3543</v>
      </c>
      <c r="C230" s="193" t="s">
        <v>264</v>
      </c>
      <c r="D230" s="194" t="s">
        <v>790</v>
      </c>
      <c r="E230" s="204" t="s">
        <v>396</v>
      </c>
      <c r="F230" s="63">
        <v>1</v>
      </c>
      <c r="G230" s="205">
        <v>1.61</v>
      </c>
      <c r="H230" s="253">
        <f t="shared" si="12"/>
        <v>1.61</v>
      </c>
      <c r="I230" s="292">
        <f t="shared" si="13"/>
        <v>1.8560080000000001</v>
      </c>
      <c r="J230" s="266">
        <f t="shared" si="14"/>
        <v>1.8560080000000001</v>
      </c>
    </row>
    <row r="231" spans="1:10" ht="30" x14ac:dyDescent="0.25">
      <c r="A231" s="192" t="s">
        <v>791</v>
      </c>
      <c r="B231" s="63">
        <v>3505</v>
      </c>
      <c r="C231" s="193" t="s">
        <v>264</v>
      </c>
      <c r="D231" s="194" t="s">
        <v>792</v>
      </c>
      <c r="E231" s="204" t="s">
        <v>396</v>
      </c>
      <c r="F231" s="63">
        <v>1</v>
      </c>
      <c r="G231" s="205">
        <v>2.4</v>
      </c>
      <c r="H231" s="253">
        <f t="shared" si="12"/>
        <v>2.4</v>
      </c>
      <c r="I231" s="292">
        <f t="shared" si="13"/>
        <v>2.7667199999999998</v>
      </c>
      <c r="J231" s="266">
        <f t="shared" si="14"/>
        <v>2.7667199999999998</v>
      </c>
    </row>
    <row r="232" spans="1:10" ht="30" x14ac:dyDescent="0.25">
      <c r="A232" s="192" t="s">
        <v>793</v>
      </c>
      <c r="B232" s="63">
        <v>3542</v>
      </c>
      <c r="C232" s="193" t="s">
        <v>264</v>
      </c>
      <c r="D232" s="194" t="s">
        <v>794</v>
      </c>
      <c r="E232" s="204" t="s">
        <v>396</v>
      </c>
      <c r="F232" s="63">
        <v>1</v>
      </c>
      <c r="G232" s="205">
        <v>0.54</v>
      </c>
      <c r="H232" s="253">
        <f t="shared" si="12"/>
        <v>0.54</v>
      </c>
      <c r="I232" s="292">
        <f t="shared" si="13"/>
        <v>0.62251200000000007</v>
      </c>
      <c r="J232" s="266">
        <f t="shared" si="14"/>
        <v>0.62251200000000007</v>
      </c>
    </row>
    <row r="233" spans="1:10" ht="30" x14ac:dyDescent="0.25">
      <c r="A233" s="192" t="s">
        <v>795</v>
      </c>
      <c r="B233" s="63">
        <v>3529</v>
      </c>
      <c r="C233" s="193" t="s">
        <v>264</v>
      </c>
      <c r="D233" s="194" t="s">
        <v>796</v>
      </c>
      <c r="E233" s="204" t="s">
        <v>396</v>
      </c>
      <c r="F233" s="63">
        <v>1</v>
      </c>
      <c r="G233" s="205">
        <v>0.66</v>
      </c>
      <c r="H233" s="253">
        <f t="shared" si="12"/>
        <v>0.66</v>
      </c>
      <c r="I233" s="292">
        <f t="shared" si="13"/>
        <v>0.76084799999999997</v>
      </c>
      <c r="J233" s="266">
        <f t="shared" si="14"/>
        <v>0.76084799999999997</v>
      </c>
    </row>
    <row r="234" spans="1:10" ht="30" x14ac:dyDescent="0.25">
      <c r="A234" s="192" t="s">
        <v>797</v>
      </c>
      <c r="B234" s="63">
        <v>3536</v>
      </c>
      <c r="C234" s="193" t="s">
        <v>264</v>
      </c>
      <c r="D234" s="194" t="s">
        <v>798</v>
      </c>
      <c r="E234" s="204" t="s">
        <v>396</v>
      </c>
      <c r="F234" s="63">
        <v>1</v>
      </c>
      <c r="G234" s="205">
        <v>2.2200000000000002</v>
      </c>
      <c r="H234" s="253">
        <f t="shared" si="12"/>
        <v>2.2200000000000002</v>
      </c>
      <c r="I234" s="292">
        <f t="shared" si="13"/>
        <v>2.5592160000000002</v>
      </c>
      <c r="J234" s="266">
        <f t="shared" si="14"/>
        <v>2.5592160000000002</v>
      </c>
    </row>
    <row r="235" spans="1:10" ht="45" x14ac:dyDescent="0.25">
      <c r="A235" s="192" t="s">
        <v>799</v>
      </c>
      <c r="B235" s="63">
        <v>3515</v>
      </c>
      <c r="C235" s="193" t="s">
        <v>264</v>
      </c>
      <c r="D235" s="194" t="s">
        <v>800</v>
      </c>
      <c r="E235" s="204" t="s">
        <v>396</v>
      </c>
      <c r="F235" s="63">
        <v>1</v>
      </c>
      <c r="G235" s="205">
        <v>5.96</v>
      </c>
      <c r="H235" s="253">
        <f t="shared" si="12"/>
        <v>5.96</v>
      </c>
      <c r="I235" s="292">
        <f t="shared" si="13"/>
        <v>6.8706879999999995</v>
      </c>
      <c r="J235" s="266">
        <f t="shared" si="14"/>
        <v>6.8706879999999995</v>
      </c>
    </row>
    <row r="236" spans="1:10" ht="30" x14ac:dyDescent="0.25">
      <c r="A236" s="192" t="s">
        <v>801</v>
      </c>
      <c r="B236" s="63">
        <v>37950</v>
      </c>
      <c r="C236" s="193" t="s">
        <v>264</v>
      </c>
      <c r="D236" s="194" t="s">
        <v>802</v>
      </c>
      <c r="E236" s="204" t="s">
        <v>396</v>
      </c>
      <c r="F236" s="63">
        <v>1</v>
      </c>
      <c r="G236" s="205">
        <v>44.84</v>
      </c>
      <c r="H236" s="253">
        <f t="shared" si="12"/>
        <v>44.84</v>
      </c>
      <c r="I236" s="292">
        <f t="shared" si="13"/>
        <v>51.691552000000001</v>
      </c>
      <c r="J236" s="266">
        <f t="shared" si="14"/>
        <v>51.691552000000001</v>
      </c>
    </row>
    <row r="237" spans="1:10" ht="30" x14ac:dyDescent="0.25">
      <c r="A237" s="192" t="s">
        <v>803</v>
      </c>
      <c r="B237" s="63">
        <v>37949</v>
      </c>
      <c r="C237" s="193" t="s">
        <v>264</v>
      </c>
      <c r="D237" s="194" t="s">
        <v>804</v>
      </c>
      <c r="E237" s="204" t="s">
        <v>396</v>
      </c>
      <c r="F237" s="63">
        <v>1</v>
      </c>
      <c r="G237" s="205">
        <v>1.65</v>
      </c>
      <c r="H237" s="253">
        <f t="shared" si="12"/>
        <v>1.65</v>
      </c>
      <c r="I237" s="292">
        <f t="shared" si="13"/>
        <v>1.9021199999999998</v>
      </c>
      <c r="J237" s="266">
        <f t="shared" si="14"/>
        <v>1.9021199999999998</v>
      </c>
    </row>
    <row r="238" spans="1:10" ht="30" x14ac:dyDescent="0.25">
      <c r="A238" s="192" t="s">
        <v>805</v>
      </c>
      <c r="B238" s="63">
        <v>3526</v>
      </c>
      <c r="C238" s="193" t="s">
        <v>264</v>
      </c>
      <c r="D238" s="194" t="s">
        <v>806</v>
      </c>
      <c r="E238" s="204" t="s">
        <v>396</v>
      </c>
      <c r="F238" s="63">
        <v>1</v>
      </c>
      <c r="G238" s="205">
        <v>2.2799999999999998</v>
      </c>
      <c r="H238" s="253">
        <f t="shared" si="12"/>
        <v>2.2799999999999998</v>
      </c>
      <c r="I238" s="292">
        <f t="shared" si="13"/>
        <v>2.6283839999999996</v>
      </c>
      <c r="J238" s="266">
        <f t="shared" si="14"/>
        <v>2.6283839999999996</v>
      </c>
    </row>
    <row r="239" spans="1:10" ht="30" x14ac:dyDescent="0.25">
      <c r="A239" s="192" t="s">
        <v>807</v>
      </c>
      <c r="B239" s="63">
        <v>3509</v>
      </c>
      <c r="C239" s="193" t="s">
        <v>264</v>
      </c>
      <c r="D239" s="194" t="s">
        <v>808</v>
      </c>
      <c r="E239" s="204" t="s">
        <v>396</v>
      </c>
      <c r="F239" s="63">
        <v>1</v>
      </c>
      <c r="G239" s="205">
        <v>5.17</v>
      </c>
      <c r="H239" s="253">
        <f t="shared" si="12"/>
        <v>5.17</v>
      </c>
      <c r="I239" s="292">
        <f t="shared" si="13"/>
        <v>5.9599760000000002</v>
      </c>
      <c r="J239" s="266">
        <f t="shared" si="14"/>
        <v>5.9599760000000002</v>
      </c>
    </row>
    <row r="240" spans="1:10" ht="45" x14ac:dyDescent="0.25">
      <c r="A240" s="192" t="s">
        <v>809</v>
      </c>
      <c r="B240" s="63">
        <v>20147</v>
      </c>
      <c r="C240" s="193" t="s">
        <v>264</v>
      </c>
      <c r="D240" s="194" t="s">
        <v>810</v>
      </c>
      <c r="E240" s="204" t="s">
        <v>396</v>
      </c>
      <c r="F240" s="63">
        <v>3</v>
      </c>
      <c r="G240" s="205">
        <v>4.9000000000000004</v>
      </c>
      <c r="H240" s="253">
        <f t="shared" si="12"/>
        <v>14.700000000000001</v>
      </c>
      <c r="I240" s="292">
        <f t="shared" si="13"/>
        <v>5.6487200000000009</v>
      </c>
      <c r="J240" s="266">
        <f t="shared" si="14"/>
        <v>16.946160000000003</v>
      </c>
    </row>
    <row r="241" spans="1:10" ht="45" x14ac:dyDescent="0.25">
      <c r="A241" s="192" t="s">
        <v>811</v>
      </c>
      <c r="B241" s="63">
        <v>3524</v>
      </c>
      <c r="C241" s="193" t="s">
        <v>264</v>
      </c>
      <c r="D241" s="194" t="s">
        <v>812</v>
      </c>
      <c r="E241" s="204" t="s">
        <v>396</v>
      </c>
      <c r="F241" s="63">
        <v>3</v>
      </c>
      <c r="G241" s="205">
        <v>7.37</v>
      </c>
      <c r="H241" s="253">
        <f t="shared" si="12"/>
        <v>22.11</v>
      </c>
      <c r="I241" s="292">
        <f t="shared" si="13"/>
        <v>8.4961359999999999</v>
      </c>
      <c r="J241" s="266">
        <f t="shared" si="14"/>
        <v>25.488408</v>
      </c>
    </row>
    <row r="242" spans="1:10" ht="45" x14ac:dyDescent="0.25">
      <c r="A242" s="192" t="s">
        <v>813</v>
      </c>
      <c r="B242" s="63">
        <v>3532</v>
      </c>
      <c r="C242" s="193" t="s">
        <v>264</v>
      </c>
      <c r="D242" s="194" t="s">
        <v>814</v>
      </c>
      <c r="E242" s="204" t="s">
        <v>396</v>
      </c>
      <c r="F242" s="63">
        <v>3</v>
      </c>
      <c r="G242" s="205">
        <v>17.04</v>
      </c>
      <c r="H242" s="253">
        <f t="shared" si="12"/>
        <v>51.12</v>
      </c>
      <c r="I242" s="292">
        <f t="shared" si="13"/>
        <v>19.643712000000001</v>
      </c>
      <c r="J242" s="266">
        <f t="shared" si="14"/>
        <v>58.931136000000002</v>
      </c>
    </row>
    <row r="243" spans="1:10" ht="30" x14ac:dyDescent="0.25">
      <c r="A243" s="192" t="s">
        <v>815</v>
      </c>
      <c r="B243" s="63">
        <v>3535</v>
      </c>
      <c r="C243" s="193" t="s">
        <v>264</v>
      </c>
      <c r="D243" s="194" t="s">
        <v>816</v>
      </c>
      <c r="E243" s="204" t="s">
        <v>396</v>
      </c>
      <c r="F243" s="63">
        <v>3</v>
      </c>
      <c r="G243" s="205">
        <v>5.4</v>
      </c>
      <c r="H243" s="253">
        <f t="shared" si="12"/>
        <v>16.200000000000003</v>
      </c>
      <c r="I243" s="292">
        <f t="shared" si="13"/>
        <v>6.2251200000000004</v>
      </c>
      <c r="J243" s="266">
        <f t="shared" si="14"/>
        <v>18.675360000000001</v>
      </c>
    </row>
    <row r="244" spans="1:10" ht="30" x14ac:dyDescent="0.25">
      <c r="A244" s="192" t="s">
        <v>817</v>
      </c>
      <c r="B244" s="63">
        <v>3540</v>
      </c>
      <c r="C244" s="193" t="s">
        <v>264</v>
      </c>
      <c r="D244" s="194" t="s">
        <v>818</v>
      </c>
      <c r="E244" s="204" t="s">
        <v>396</v>
      </c>
      <c r="F244" s="63">
        <v>3</v>
      </c>
      <c r="G244" s="205">
        <v>4.57</v>
      </c>
      <c r="H244" s="253">
        <f t="shared" si="12"/>
        <v>13.71</v>
      </c>
      <c r="I244" s="292">
        <f t="shared" si="13"/>
        <v>5.2682960000000003</v>
      </c>
      <c r="J244" s="266">
        <f t="shared" si="14"/>
        <v>15.804888000000002</v>
      </c>
    </row>
    <row r="245" spans="1:10" ht="30" x14ac:dyDescent="0.25">
      <c r="A245" s="192" t="s">
        <v>819</v>
      </c>
      <c r="B245" s="63">
        <v>3539</v>
      </c>
      <c r="C245" s="193" t="s">
        <v>264</v>
      </c>
      <c r="D245" s="194" t="s">
        <v>820</v>
      </c>
      <c r="E245" s="204" t="s">
        <v>396</v>
      </c>
      <c r="F245" s="63">
        <v>3</v>
      </c>
      <c r="G245" s="205">
        <v>26.48</v>
      </c>
      <c r="H245" s="253">
        <f t="shared" si="12"/>
        <v>79.44</v>
      </c>
      <c r="I245" s="292">
        <f t="shared" si="13"/>
        <v>30.526144000000002</v>
      </c>
      <c r="J245" s="266">
        <f t="shared" si="14"/>
        <v>91.578432000000006</v>
      </c>
    </row>
    <row r="246" spans="1:10" ht="45" x14ac:dyDescent="0.25">
      <c r="A246" s="192" t="s">
        <v>821</v>
      </c>
      <c r="B246" s="63">
        <v>20157</v>
      </c>
      <c r="C246" s="193" t="s">
        <v>264</v>
      </c>
      <c r="D246" s="194" t="s">
        <v>822</v>
      </c>
      <c r="E246" s="204" t="s">
        <v>396</v>
      </c>
      <c r="F246" s="63">
        <v>1</v>
      </c>
      <c r="G246" s="205">
        <v>14.44</v>
      </c>
      <c r="H246" s="253">
        <f t="shared" si="12"/>
        <v>14.44</v>
      </c>
      <c r="I246" s="292">
        <f t="shared" si="13"/>
        <v>16.646432000000001</v>
      </c>
      <c r="J246" s="266">
        <f t="shared" si="14"/>
        <v>16.646432000000001</v>
      </c>
    </row>
    <row r="247" spans="1:10" ht="45" x14ac:dyDescent="0.25">
      <c r="A247" s="192" t="s">
        <v>823</v>
      </c>
      <c r="B247" s="63">
        <v>20158</v>
      </c>
      <c r="C247" s="193" t="s">
        <v>264</v>
      </c>
      <c r="D247" s="194" t="s">
        <v>824</v>
      </c>
      <c r="E247" s="204" t="s">
        <v>396</v>
      </c>
      <c r="F247" s="63">
        <v>1</v>
      </c>
      <c r="G247" s="205">
        <v>57.35</v>
      </c>
      <c r="H247" s="253">
        <f t="shared" si="12"/>
        <v>57.35</v>
      </c>
      <c r="I247" s="292">
        <f t="shared" si="13"/>
        <v>66.113079999999997</v>
      </c>
      <c r="J247" s="266">
        <f t="shared" si="14"/>
        <v>66.113079999999997</v>
      </c>
    </row>
    <row r="248" spans="1:10" ht="45" x14ac:dyDescent="0.25">
      <c r="A248" s="192" t="s">
        <v>825</v>
      </c>
      <c r="B248" s="63">
        <v>20154</v>
      </c>
      <c r="C248" s="193" t="s">
        <v>264</v>
      </c>
      <c r="D248" s="194" t="s">
        <v>826</v>
      </c>
      <c r="E248" s="204" t="s">
        <v>396</v>
      </c>
      <c r="F248" s="63">
        <v>3</v>
      </c>
      <c r="G248" s="205">
        <v>2.92</v>
      </c>
      <c r="H248" s="253">
        <f t="shared" si="12"/>
        <v>8.76</v>
      </c>
      <c r="I248" s="292">
        <f t="shared" si="13"/>
        <v>3.3661759999999998</v>
      </c>
      <c r="J248" s="266">
        <f t="shared" si="14"/>
        <v>10.098528</v>
      </c>
    </row>
    <row r="249" spans="1:10" ht="45" x14ac:dyDescent="0.25">
      <c r="A249" s="192" t="s">
        <v>827</v>
      </c>
      <c r="B249" s="63">
        <v>20155</v>
      </c>
      <c r="C249" s="193" t="s">
        <v>264</v>
      </c>
      <c r="D249" s="194" t="s">
        <v>828</v>
      </c>
      <c r="E249" s="204" t="s">
        <v>396</v>
      </c>
      <c r="F249" s="63">
        <v>3</v>
      </c>
      <c r="G249" s="205">
        <v>4.45</v>
      </c>
      <c r="H249" s="253">
        <f t="shared" si="12"/>
        <v>13.350000000000001</v>
      </c>
      <c r="I249" s="292">
        <f t="shared" si="13"/>
        <v>5.1299600000000005</v>
      </c>
      <c r="J249" s="266">
        <f t="shared" si="14"/>
        <v>15.389880000000002</v>
      </c>
    </row>
    <row r="250" spans="1:10" ht="45" x14ac:dyDescent="0.25">
      <c r="A250" s="192" t="s">
        <v>829</v>
      </c>
      <c r="B250" s="63">
        <v>20156</v>
      </c>
      <c r="C250" s="193" t="s">
        <v>264</v>
      </c>
      <c r="D250" s="194" t="s">
        <v>830</v>
      </c>
      <c r="E250" s="204" t="s">
        <v>396</v>
      </c>
      <c r="F250" s="63">
        <v>1</v>
      </c>
      <c r="G250" s="205">
        <v>12.52</v>
      </c>
      <c r="H250" s="253">
        <f t="shared" si="12"/>
        <v>12.52</v>
      </c>
      <c r="I250" s="292">
        <f t="shared" si="13"/>
        <v>14.433055999999999</v>
      </c>
      <c r="J250" s="266">
        <f t="shared" si="14"/>
        <v>14.433055999999999</v>
      </c>
    </row>
    <row r="251" spans="1:10" ht="30" x14ac:dyDescent="0.25">
      <c r="A251" s="192" t="s">
        <v>831</v>
      </c>
      <c r="B251" s="63">
        <v>3499</v>
      </c>
      <c r="C251" s="193" t="s">
        <v>264</v>
      </c>
      <c r="D251" s="194" t="s">
        <v>832</v>
      </c>
      <c r="E251" s="204" t="s">
        <v>396</v>
      </c>
      <c r="F251" s="63">
        <v>3</v>
      </c>
      <c r="G251" s="205">
        <v>1.03</v>
      </c>
      <c r="H251" s="253">
        <f t="shared" si="12"/>
        <v>3.09</v>
      </c>
      <c r="I251" s="292">
        <f t="shared" si="13"/>
        <v>1.187384</v>
      </c>
      <c r="J251" s="266">
        <f t="shared" si="14"/>
        <v>3.5621520000000002</v>
      </c>
    </row>
    <row r="252" spans="1:10" ht="30" x14ac:dyDescent="0.25">
      <c r="A252" s="192" t="s">
        <v>833</v>
      </c>
      <c r="B252" s="63">
        <v>3500</v>
      </c>
      <c r="C252" s="193" t="s">
        <v>264</v>
      </c>
      <c r="D252" s="194" t="s">
        <v>834</v>
      </c>
      <c r="E252" s="204" t="s">
        <v>396</v>
      </c>
      <c r="F252" s="63">
        <v>3</v>
      </c>
      <c r="G252" s="205">
        <v>1.37</v>
      </c>
      <c r="H252" s="253">
        <f t="shared" si="12"/>
        <v>4.1100000000000003</v>
      </c>
      <c r="I252" s="292">
        <f t="shared" si="13"/>
        <v>1.5793360000000001</v>
      </c>
      <c r="J252" s="266">
        <f t="shared" si="14"/>
        <v>4.7380080000000007</v>
      </c>
    </row>
    <row r="253" spans="1:10" ht="30" x14ac:dyDescent="0.25">
      <c r="A253" s="192" t="s">
        <v>835</v>
      </c>
      <c r="B253" s="63">
        <v>3501</v>
      </c>
      <c r="C253" s="193" t="s">
        <v>264</v>
      </c>
      <c r="D253" s="194" t="s">
        <v>836</v>
      </c>
      <c r="E253" s="204" t="s">
        <v>396</v>
      </c>
      <c r="F253" s="63">
        <v>1</v>
      </c>
      <c r="G253" s="205">
        <v>3.79</v>
      </c>
      <c r="H253" s="253">
        <f t="shared" si="12"/>
        <v>3.79</v>
      </c>
      <c r="I253" s="292">
        <f t="shared" si="13"/>
        <v>4.3691120000000003</v>
      </c>
      <c r="J253" s="266">
        <f t="shared" si="14"/>
        <v>4.3691120000000003</v>
      </c>
    </row>
    <row r="254" spans="1:10" ht="30" x14ac:dyDescent="0.25">
      <c r="A254" s="192" t="s">
        <v>837</v>
      </c>
      <c r="B254" s="63">
        <v>3502</v>
      </c>
      <c r="C254" s="193" t="s">
        <v>264</v>
      </c>
      <c r="D254" s="194" t="s">
        <v>838</v>
      </c>
      <c r="E254" s="204" t="s">
        <v>396</v>
      </c>
      <c r="F254" s="63">
        <v>1</v>
      </c>
      <c r="G254" s="205">
        <v>5.45</v>
      </c>
      <c r="H254" s="253">
        <f t="shared" si="12"/>
        <v>5.45</v>
      </c>
      <c r="I254" s="292">
        <f t="shared" si="13"/>
        <v>6.2827599999999997</v>
      </c>
      <c r="J254" s="266">
        <f t="shared" si="14"/>
        <v>6.2827599999999997</v>
      </c>
    </row>
    <row r="255" spans="1:10" ht="30" x14ac:dyDescent="0.25">
      <c r="A255" s="192" t="s">
        <v>839</v>
      </c>
      <c r="B255" s="63">
        <v>3503</v>
      </c>
      <c r="C255" s="193" t="s">
        <v>264</v>
      </c>
      <c r="D255" s="194" t="s">
        <v>840</v>
      </c>
      <c r="E255" s="204" t="s">
        <v>396</v>
      </c>
      <c r="F255" s="63">
        <v>1</v>
      </c>
      <c r="G255" s="205">
        <v>6.85</v>
      </c>
      <c r="H255" s="253">
        <f t="shared" si="12"/>
        <v>6.85</v>
      </c>
      <c r="I255" s="292">
        <f t="shared" si="13"/>
        <v>7.8966799999999999</v>
      </c>
      <c r="J255" s="266">
        <f t="shared" si="14"/>
        <v>7.8966799999999999</v>
      </c>
    </row>
    <row r="256" spans="1:10" ht="30" x14ac:dyDescent="0.25">
      <c r="A256" s="192" t="s">
        <v>841</v>
      </c>
      <c r="B256" s="63">
        <v>3477</v>
      </c>
      <c r="C256" s="193" t="s">
        <v>264</v>
      </c>
      <c r="D256" s="194" t="s">
        <v>842</v>
      </c>
      <c r="E256" s="204" t="s">
        <v>396</v>
      </c>
      <c r="F256" s="63">
        <v>1</v>
      </c>
      <c r="G256" s="205">
        <v>24.89</v>
      </c>
      <c r="H256" s="253">
        <f t="shared" si="12"/>
        <v>24.89</v>
      </c>
      <c r="I256" s="292">
        <f t="shared" si="13"/>
        <v>28.693192</v>
      </c>
      <c r="J256" s="266">
        <f t="shared" si="14"/>
        <v>28.693192</v>
      </c>
    </row>
    <row r="257" spans="1:10" ht="30" x14ac:dyDescent="0.25">
      <c r="A257" s="192" t="s">
        <v>843</v>
      </c>
      <c r="B257" s="63">
        <v>3478</v>
      </c>
      <c r="C257" s="193" t="s">
        <v>264</v>
      </c>
      <c r="D257" s="194" t="s">
        <v>844</v>
      </c>
      <c r="E257" s="204" t="s">
        <v>396</v>
      </c>
      <c r="F257" s="63">
        <v>1</v>
      </c>
      <c r="G257" s="205">
        <v>59.67</v>
      </c>
      <c r="H257" s="253">
        <f t="shared" si="12"/>
        <v>59.67</v>
      </c>
      <c r="I257" s="292">
        <f t="shared" si="13"/>
        <v>68.787576000000001</v>
      </c>
      <c r="J257" s="266">
        <f t="shared" si="14"/>
        <v>68.787576000000001</v>
      </c>
    </row>
    <row r="258" spans="1:10" ht="45" x14ac:dyDescent="0.25">
      <c r="A258" s="192" t="s">
        <v>845</v>
      </c>
      <c r="B258" s="63">
        <v>20144</v>
      </c>
      <c r="C258" s="193" t="s">
        <v>264</v>
      </c>
      <c r="D258" s="194" t="s">
        <v>846</v>
      </c>
      <c r="E258" s="204" t="s">
        <v>396</v>
      </c>
      <c r="F258" s="63">
        <v>1</v>
      </c>
      <c r="G258" s="205">
        <v>40.31</v>
      </c>
      <c r="H258" s="253">
        <f t="shared" si="12"/>
        <v>40.31</v>
      </c>
      <c r="I258" s="292">
        <f t="shared" si="13"/>
        <v>46.469368000000003</v>
      </c>
      <c r="J258" s="266">
        <f t="shared" si="14"/>
        <v>46.469368000000003</v>
      </c>
    </row>
    <row r="259" spans="1:10" ht="45" x14ac:dyDescent="0.25">
      <c r="A259" s="192" t="s">
        <v>847</v>
      </c>
      <c r="B259" s="63">
        <v>20143</v>
      </c>
      <c r="C259" s="193" t="s">
        <v>264</v>
      </c>
      <c r="D259" s="194" t="s">
        <v>848</v>
      </c>
      <c r="E259" s="204" t="s">
        <v>396</v>
      </c>
      <c r="F259" s="63">
        <v>1</v>
      </c>
      <c r="G259" s="205">
        <v>51.57</v>
      </c>
      <c r="H259" s="253">
        <f t="shared" si="12"/>
        <v>51.57</v>
      </c>
      <c r="I259" s="292">
        <f t="shared" si="13"/>
        <v>59.449896000000003</v>
      </c>
      <c r="J259" s="266">
        <f t="shared" si="14"/>
        <v>59.449896000000003</v>
      </c>
    </row>
    <row r="260" spans="1:10" ht="45" x14ac:dyDescent="0.25">
      <c r="A260" s="192" t="s">
        <v>849</v>
      </c>
      <c r="B260" s="63">
        <v>20145</v>
      </c>
      <c r="C260" s="193" t="s">
        <v>264</v>
      </c>
      <c r="D260" s="194" t="s">
        <v>850</v>
      </c>
      <c r="E260" s="204" t="s">
        <v>396</v>
      </c>
      <c r="F260" s="63">
        <v>1</v>
      </c>
      <c r="G260" s="205">
        <v>99.49</v>
      </c>
      <c r="H260" s="253">
        <f t="shared" si="12"/>
        <v>99.49</v>
      </c>
      <c r="I260" s="292">
        <f t="shared" si="13"/>
        <v>114.692072</v>
      </c>
      <c r="J260" s="266">
        <f t="shared" si="14"/>
        <v>114.692072</v>
      </c>
    </row>
    <row r="261" spans="1:10" ht="45" x14ac:dyDescent="0.25">
      <c r="A261" s="192" t="s">
        <v>851</v>
      </c>
      <c r="B261" s="63">
        <v>20146</v>
      </c>
      <c r="C261" s="193" t="s">
        <v>264</v>
      </c>
      <c r="D261" s="194" t="s">
        <v>852</v>
      </c>
      <c r="E261" s="204" t="s">
        <v>396</v>
      </c>
      <c r="F261" s="63">
        <v>1</v>
      </c>
      <c r="G261" s="205">
        <v>135.87</v>
      </c>
      <c r="H261" s="253">
        <f t="shared" si="12"/>
        <v>135.87</v>
      </c>
      <c r="I261" s="292">
        <f t="shared" si="13"/>
        <v>156.63093600000002</v>
      </c>
      <c r="J261" s="266">
        <f t="shared" si="14"/>
        <v>156.63093600000002</v>
      </c>
    </row>
    <row r="262" spans="1:10" ht="45" x14ac:dyDescent="0.25">
      <c r="A262" s="192" t="s">
        <v>853</v>
      </c>
      <c r="B262" s="63">
        <v>20140</v>
      </c>
      <c r="C262" s="193" t="s">
        <v>264</v>
      </c>
      <c r="D262" s="194" t="s">
        <v>854</v>
      </c>
      <c r="E262" s="204" t="s">
        <v>396</v>
      </c>
      <c r="F262" s="63">
        <v>1</v>
      </c>
      <c r="G262" s="205">
        <v>6.38</v>
      </c>
      <c r="H262" s="253">
        <f t="shared" si="12"/>
        <v>6.38</v>
      </c>
      <c r="I262" s="292">
        <f t="shared" si="13"/>
        <v>7.3548640000000001</v>
      </c>
      <c r="J262" s="266">
        <f t="shared" si="14"/>
        <v>7.3548640000000001</v>
      </c>
    </row>
    <row r="263" spans="1:10" ht="45" x14ac:dyDescent="0.25">
      <c r="A263" s="192" t="s">
        <v>855</v>
      </c>
      <c r="B263" s="63">
        <v>20141</v>
      </c>
      <c r="C263" s="193" t="s">
        <v>264</v>
      </c>
      <c r="D263" s="194" t="s">
        <v>856</v>
      </c>
      <c r="E263" s="204" t="s">
        <v>396</v>
      </c>
      <c r="F263" s="63">
        <v>1</v>
      </c>
      <c r="G263" s="205">
        <v>15.62</v>
      </c>
      <c r="H263" s="253">
        <f t="shared" si="12"/>
        <v>15.62</v>
      </c>
      <c r="I263" s="292">
        <f t="shared" si="13"/>
        <v>18.006736</v>
      </c>
      <c r="J263" s="266">
        <f t="shared" si="14"/>
        <v>18.006736</v>
      </c>
    </row>
    <row r="264" spans="1:10" ht="45" x14ac:dyDescent="0.25">
      <c r="A264" s="192" t="s">
        <v>857</v>
      </c>
      <c r="B264" s="63">
        <v>20142</v>
      </c>
      <c r="C264" s="193" t="s">
        <v>264</v>
      </c>
      <c r="D264" s="194" t="s">
        <v>858</v>
      </c>
      <c r="E264" s="204" t="s">
        <v>396</v>
      </c>
      <c r="F264" s="63">
        <v>1</v>
      </c>
      <c r="G264" s="205">
        <v>27.49</v>
      </c>
      <c r="H264" s="253">
        <f t="shared" si="12"/>
        <v>27.49</v>
      </c>
      <c r="I264" s="292">
        <f t="shared" si="13"/>
        <v>31.690472</v>
      </c>
      <c r="J264" s="266">
        <f t="shared" si="14"/>
        <v>31.690472</v>
      </c>
    </row>
    <row r="265" spans="1:10" ht="30" x14ac:dyDescent="0.25">
      <c r="A265" s="192" t="s">
        <v>859</v>
      </c>
      <c r="B265" s="63">
        <v>3520</v>
      </c>
      <c r="C265" s="193" t="s">
        <v>264</v>
      </c>
      <c r="D265" s="194" t="s">
        <v>860</v>
      </c>
      <c r="E265" s="204" t="s">
        <v>396</v>
      </c>
      <c r="F265" s="63">
        <v>1</v>
      </c>
      <c r="G265" s="205">
        <v>6.18</v>
      </c>
      <c r="H265" s="253">
        <f t="shared" si="12"/>
        <v>6.18</v>
      </c>
      <c r="I265" s="292">
        <f t="shared" si="13"/>
        <v>7.1243039999999995</v>
      </c>
      <c r="J265" s="266">
        <f t="shared" si="14"/>
        <v>7.1243039999999995</v>
      </c>
    </row>
    <row r="266" spans="1:10" ht="30" x14ac:dyDescent="0.25">
      <c r="A266" s="192" t="s">
        <v>861</v>
      </c>
      <c r="B266" s="63">
        <v>3519</v>
      </c>
      <c r="C266" s="193" t="s">
        <v>264</v>
      </c>
      <c r="D266" s="194" t="s">
        <v>862</v>
      </c>
      <c r="E266" s="204" t="s">
        <v>396</v>
      </c>
      <c r="F266" s="63">
        <v>1</v>
      </c>
      <c r="G266" s="205">
        <v>5.9</v>
      </c>
      <c r="H266" s="253">
        <f t="shared" si="12"/>
        <v>5.9</v>
      </c>
      <c r="I266" s="292">
        <f t="shared" si="13"/>
        <v>6.80152</v>
      </c>
      <c r="J266" s="266">
        <f t="shared" si="14"/>
        <v>6.80152</v>
      </c>
    </row>
    <row r="267" spans="1:10" ht="30" x14ac:dyDescent="0.25">
      <c r="A267" s="192" t="s">
        <v>863</v>
      </c>
      <c r="B267" s="63">
        <v>3518</v>
      </c>
      <c r="C267" s="193" t="s">
        <v>264</v>
      </c>
      <c r="D267" s="194" t="s">
        <v>864</v>
      </c>
      <c r="E267" s="204" t="s">
        <v>396</v>
      </c>
      <c r="F267" s="63">
        <v>1</v>
      </c>
      <c r="G267" s="205">
        <v>2.82</v>
      </c>
      <c r="H267" s="253">
        <f t="shared" si="12"/>
        <v>2.82</v>
      </c>
      <c r="I267" s="292">
        <f t="shared" si="13"/>
        <v>3.250896</v>
      </c>
      <c r="J267" s="266">
        <f t="shared" si="14"/>
        <v>3.250896</v>
      </c>
    </row>
    <row r="268" spans="1:10" ht="30" x14ac:dyDescent="0.25">
      <c r="A268" s="192" t="s">
        <v>865</v>
      </c>
      <c r="B268" s="63">
        <v>37951</v>
      </c>
      <c r="C268" s="193" t="s">
        <v>264</v>
      </c>
      <c r="D268" s="194" t="s">
        <v>866</v>
      </c>
      <c r="E268" s="204" t="s">
        <v>396</v>
      </c>
      <c r="F268" s="63">
        <v>1</v>
      </c>
      <c r="G268" s="205">
        <v>1.83</v>
      </c>
      <c r="H268" s="253">
        <f t="shared" si="12"/>
        <v>1.83</v>
      </c>
      <c r="I268" s="292">
        <f t="shared" si="13"/>
        <v>2.1096240000000002</v>
      </c>
      <c r="J268" s="266">
        <f t="shared" si="14"/>
        <v>2.1096240000000002</v>
      </c>
    </row>
    <row r="269" spans="1:10" ht="30" x14ac:dyDescent="0.25">
      <c r="A269" s="192" t="s">
        <v>867</v>
      </c>
      <c r="B269" s="63">
        <v>3846</v>
      </c>
      <c r="C269" s="193" t="s">
        <v>264</v>
      </c>
      <c r="D269" s="194" t="s">
        <v>868</v>
      </c>
      <c r="E269" s="204" t="s">
        <v>396</v>
      </c>
      <c r="F269" s="63">
        <v>3</v>
      </c>
      <c r="G269" s="205">
        <v>12.82</v>
      </c>
      <c r="H269" s="253">
        <f t="shared" si="12"/>
        <v>38.46</v>
      </c>
      <c r="I269" s="292">
        <f t="shared" si="13"/>
        <v>14.778896</v>
      </c>
      <c r="J269" s="266">
        <f t="shared" si="14"/>
        <v>44.336687999999995</v>
      </c>
    </row>
    <row r="270" spans="1:10" ht="30" x14ac:dyDescent="0.25">
      <c r="A270" s="192" t="s">
        <v>869</v>
      </c>
      <c r="B270" s="63">
        <v>3886</v>
      </c>
      <c r="C270" s="193" t="s">
        <v>264</v>
      </c>
      <c r="D270" s="194" t="s">
        <v>870</v>
      </c>
      <c r="E270" s="204" t="s">
        <v>396</v>
      </c>
      <c r="F270" s="63">
        <v>3</v>
      </c>
      <c r="G270" s="205">
        <v>17.02</v>
      </c>
      <c r="H270" s="253">
        <f t="shared" si="12"/>
        <v>51.06</v>
      </c>
      <c r="I270" s="292">
        <f t="shared" si="13"/>
        <v>19.620656</v>
      </c>
      <c r="J270" s="266">
        <f t="shared" si="14"/>
        <v>58.861968000000005</v>
      </c>
    </row>
    <row r="271" spans="1:10" ht="30" x14ac:dyDescent="0.25">
      <c r="A271" s="192" t="s">
        <v>871</v>
      </c>
      <c r="B271" s="63">
        <v>3854</v>
      </c>
      <c r="C271" s="193" t="s">
        <v>264</v>
      </c>
      <c r="D271" s="194" t="s">
        <v>872</v>
      </c>
      <c r="E271" s="204" t="s">
        <v>396</v>
      </c>
      <c r="F271" s="63">
        <v>3</v>
      </c>
      <c r="G271" s="205">
        <v>9.6999999999999993</v>
      </c>
      <c r="H271" s="253">
        <f t="shared" si="12"/>
        <v>29.099999999999998</v>
      </c>
      <c r="I271" s="292">
        <f t="shared" si="13"/>
        <v>11.18216</v>
      </c>
      <c r="J271" s="266">
        <f t="shared" si="14"/>
        <v>33.546480000000003</v>
      </c>
    </row>
    <row r="272" spans="1:10" ht="30" x14ac:dyDescent="0.25">
      <c r="A272" s="192" t="s">
        <v>873</v>
      </c>
      <c r="B272" s="63">
        <v>3873</v>
      </c>
      <c r="C272" s="193" t="s">
        <v>264</v>
      </c>
      <c r="D272" s="194" t="s">
        <v>874</v>
      </c>
      <c r="E272" s="204" t="s">
        <v>396</v>
      </c>
      <c r="F272" s="63">
        <v>3</v>
      </c>
      <c r="G272" s="205">
        <v>11.29</v>
      </c>
      <c r="H272" s="253">
        <f t="shared" si="12"/>
        <v>33.869999999999997</v>
      </c>
      <c r="I272" s="292">
        <f t="shared" si="13"/>
        <v>13.015111999999998</v>
      </c>
      <c r="J272" s="266">
        <f t="shared" si="14"/>
        <v>39.045335999999992</v>
      </c>
    </row>
    <row r="273" spans="1:10" ht="30" x14ac:dyDescent="0.25">
      <c r="A273" s="192" t="s">
        <v>875</v>
      </c>
      <c r="B273" s="63">
        <v>38021</v>
      </c>
      <c r="C273" s="193" t="s">
        <v>264</v>
      </c>
      <c r="D273" s="194" t="s">
        <v>876</v>
      </c>
      <c r="E273" s="204" t="s">
        <v>396</v>
      </c>
      <c r="F273" s="63">
        <v>1</v>
      </c>
      <c r="G273" s="205">
        <v>20.05</v>
      </c>
      <c r="H273" s="253">
        <f t="shared" si="12"/>
        <v>20.05</v>
      </c>
      <c r="I273" s="292">
        <f t="shared" si="13"/>
        <v>23.11364</v>
      </c>
      <c r="J273" s="266">
        <f t="shared" si="14"/>
        <v>23.11364</v>
      </c>
    </row>
    <row r="274" spans="1:10" ht="30" x14ac:dyDescent="0.25">
      <c r="A274" s="192" t="s">
        <v>877</v>
      </c>
      <c r="B274" s="63">
        <v>3847</v>
      </c>
      <c r="C274" s="193" t="s">
        <v>264</v>
      </c>
      <c r="D274" s="194" t="s">
        <v>878</v>
      </c>
      <c r="E274" s="204" t="s">
        <v>396</v>
      </c>
      <c r="F274" s="63">
        <v>3</v>
      </c>
      <c r="G274" s="205">
        <v>26.13</v>
      </c>
      <c r="H274" s="253">
        <f t="shared" si="12"/>
        <v>78.39</v>
      </c>
      <c r="I274" s="292">
        <f t="shared" si="13"/>
        <v>30.122664</v>
      </c>
      <c r="J274" s="266">
        <f t="shared" si="14"/>
        <v>90.367992000000001</v>
      </c>
    </row>
    <row r="275" spans="1:10" ht="30" x14ac:dyDescent="0.25">
      <c r="A275" s="192" t="s">
        <v>879</v>
      </c>
      <c r="B275" s="63">
        <v>38022</v>
      </c>
      <c r="C275" s="193" t="s">
        <v>264</v>
      </c>
      <c r="D275" s="194" t="s">
        <v>880</v>
      </c>
      <c r="E275" s="204" t="s">
        <v>396</v>
      </c>
      <c r="F275" s="63">
        <v>1</v>
      </c>
      <c r="G275" s="205">
        <v>35.92</v>
      </c>
      <c r="H275" s="253">
        <f t="shared" si="12"/>
        <v>35.92</v>
      </c>
      <c r="I275" s="292">
        <f t="shared" si="13"/>
        <v>41.408576000000004</v>
      </c>
      <c r="J275" s="266">
        <f t="shared" si="14"/>
        <v>41.408576000000004</v>
      </c>
    </row>
    <row r="276" spans="1:10" ht="30" x14ac:dyDescent="0.25">
      <c r="A276" s="192" t="s">
        <v>881</v>
      </c>
      <c r="B276" s="63">
        <v>3907</v>
      </c>
      <c r="C276" s="193" t="s">
        <v>264</v>
      </c>
      <c r="D276" s="194" t="s">
        <v>882</v>
      </c>
      <c r="E276" s="204" t="s">
        <v>396</v>
      </c>
      <c r="F276" s="63">
        <v>1</v>
      </c>
      <c r="G276" s="205">
        <v>4.91</v>
      </c>
      <c r="H276" s="253">
        <f t="shared" si="12"/>
        <v>4.91</v>
      </c>
      <c r="I276" s="292">
        <f t="shared" si="13"/>
        <v>5.6602480000000002</v>
      </c>
      <c r="J276" s="266">
        <f t="shared" si="14"/>
        <v>5.6602480000000002</v>
      </c>
    </row>
    <row r="277" spans="1:10" ht="30" x14ac:dyDescent="0.25">
      <c r="A277" s="192" t="s">
        <v>883</v>
      </c>
      <c r="B277" s="63">
        <v>3889</v>
      </c>
      <c r="C277" s="193" t="s">
        <v>264</v>
      </c>
      <c r="D277" s="194" t="s">
        <v>884</v>
      </c>
      <c r="E277" s="204" t="s">
        <v>396</v>
      </c>
      <c r="F277" s="63">
        <v>3</v>
      </c>
      <c r="G277" s="205">
        <v>3.49</v>
      </c>
      <c r="H277" s="253">
        <f t="shared" si="12"/>
        <v>10.47</v>
      </c>
      <c r="I277" s="292">
        <f t="shared" si="13"/>
        <v>4.0232720000000004</v>
      </c>
      <c r="J277" s="266">
        <f t="shared" si="14"/>
        <v>12.069816000000001</v>
      </c>
    </row>
    <row r="278" spans="1:10" ht="30" x14ac:dyDescent="0.25">
      <c r="A278" s="192" t="s">
        <v>885</v>
      </c>
      <c r="B278" s="63">
        <v>3868</v>
      </c>
      <c r="C278" s="193" t="s">
        <v>264</v>
      </c>
      <c r="D278" s="194" t="s">
        <v>886</v>
      </c>
      <c r="E278" s="204" t="s">
        <v>396</v>
      </c>
      <c r="F278" s="63">
        <v>3</v>
      </c>
      <c r="G278" s="205">
        <v>1.28</v>
      </c>
      <c r="H278" s="253">
        <f t="shared" si="12"/>
        <v>3.84</v>
      </c>
      <c r="I278" s="292">
        <f t="shared" si="13"/>
        <v>1.475584</v>
      </c>
      <c r="J278" s="266">
        <f t="shared" si="14"/>
        <v>4.4267520000000005</v>
      </c>
    </row>
    <row r="279" spans="1:10" ht="30" x14ac:dyDescent="0.25">
      <c r="A279" s="192" t="s">
        <v>887</v>
      </c>
      <c r="B279" s="63">
        <v>3869</v>
      </c>
      <c r="C279" s="193" t="s">
        <v>264</v>
      </c>
      <c r="D279" s="194" t="s">
        <v>888</v>
      </c>
      <c r="E279" s="204" t="s">
        <v>396</v>
      </c>
      <c r="F279" s="63">
        <v>1</v>
      </c>
      <c r="G279" s="205">
        <v>2.84</v>
      </c>
      <c r="H279" s="253">
        <f t="shared" si="12"/>
        <v>2.84</v>
      </c>
      <c r="I279" s="292">
        <f t="shared" si="13"/>
        <v>3.273952</v>
      </c>
      <c r="J279" s="266">
        <f t="shared" si="14"/>
        <v>3.273952</v>
      </c>
    </row>
    <row r="280" spans="1:10" ht="30" x14ac:dyDescent="0.25">
      <c r="A280" s="192" t="s">
        <v>889</v>
      </c>
      <c r="B280" s="63">
        <v>3872</v>
      </c>
      <c r="C280" s="193" t="s">
        <v>264</v>
      </c>
      <c r="D280" s="194" t="s">
        <v>890</v>
      </c>
      <c r="E280" s="204" t="s">
        <v>396</v>
      </c>
      <c r="F280" s="63">
        <v>1</v>
      </c>
      <c r="G280" s="205">
        <v>4.8499999999999996</v>
      </c>
      <c r="H280" s="253">
        <f t="shared" si="12"/>
        <v>4.8499999999999996</v>
      </c>
      <c r="I280" s="292">
        <f t="shared" si="13"/>
        <v>5.5910799999999998</v>
      </c>
      <c r="J280" s="266">
        <f t="shared" si="14"/>
        <v>5.5910799999999998</v>
      </c>
    </row>
    <row r="281" spans="1:10" ht="30" x14ac:dyDescent="0.25">
      <c r="A281" s="192" t="s">
        <v>891</v>
      </c>
      <c r="B281" s="63">
        <v>3850</v>
      </c>
      <c r="C281" s="193" t="s">
        <v>264</v>
      </c>
      <c r="D281" s="194" t="s">
        <v>892</v>
      </c>
      <c r="E281" s="204" t="s">
        <v>396</v>
      </c>
      <c r="F281" s="63">
        <v>1</v>
      </c>
      <c r="G281" s="205">
        <v>11.19</v>
      </c>
      <c r="H281" s="253">
        <f t="shared" si="12"/>
        <v>11.19</v>
      </c>
      <c r="I281" s="292">
        <f t="shared" si="13"/>
        <v>12.899832</v>
      </c>
      <c r="J281" s="266">
        <f t="shared" si="14"/>
        <v>12.899832</v>
      </c>
    </row>
    <row r="282" spans="1:10" ht="30" x14ac:dyDescent="0.25">
      <c r="A282" s="192" t="s">
        <v>893</v>
      </c>
      <c r="B282" s="63">
        <v>38023</v>
      </c>
      <c r="C282" s="193" t="s">
        <v>264</v>
      </c>
      <c r="D282" s="194" t="s">
        <v>894</v>
      </c>
      <c r="E282" s="204" t="s">
        <v>396</v>
      </c>
      <c r="F282" s="63">
        <v>1</v>
      </c>
      <c r="G282" s="205">
        <v>5.69</v>
      </c>
      <c r="H282" s="253">
        <f t="shared" si="12"/>
        <v>5.69</v>
      </c>
      <c r="I282" s="292">
        <f t="shared" si="13"/>
        <v>6.5594320000000002</v>
      </c>
      <c r="J282" s="266">
        <f t="shared" si="14"/>
        <v>6.5594320000000002</v>
      </c>
    </row>
    <row r="283" spans="1:10" ht="30" x14ac:dyDescent="0.25">
      <c r="A283" s="192" t="s">
        <v>895</v>
      </c>
      <c r="B283" s="63">
        <v>3900</v>
      </c>
      <c r="C283" s="193" t="s">
        <v>264</v>
      </c>
      <c r="D283" s="194" t="s">
        <v>896</v>
      </c>
      <c r="E283" s="204" t="s">
        <v>396</v>
      </c>
      <c r="F283" s="63">
        <v>1</v>
      </c>
      <c r="G283" s="205">
        <v>42.66</v>
      </c>
      <c r="H283" s="253">
        <f t="shared" si="12"/>
        <v>42.66</v>
      </c>
      <c r="I283" s="292">
        <f t="shared" si="13"/>
        <v>49.178447999999996</v>
      </c>
      <c r="J283" s="266">
        <f t="shared" si="14"/>
        <v>49.178447999999996</v>
      </c>
    </row>
    <row r="284" spans="1:10" ht="30" x14ac:dyDescent="0.25">
      <c r="A284" s="192" t="s">
        <v>897</v>
      </c>
      <c r="B284" s="63">
        <v>3848</v>
      </c>
      <c r="C284" s="193" t="s">
        <v>264</v>
      </c>
      <c r="D284" s="194" t="s">
        <v>898</v>
      </c>
      <c r="E284" s="204" t="s">
        <v>396</v>
      </c>
      <c r="F284" s="63">
        <v>1</v>
      </c>
      <c r="G284" s="205">
        <v>8.3699999999999992</v>
      </c>
      <c r="H284" s="253">
        <f t="shared" si="12"/>
        <v>8.3699999999999992</v>
      </c>
      <c r="I284" s="292">
        <f t="shared" si="13"/>
        <v>9.6489359999999991</v>
      </c>
      <c r="J284" s="266">
        <f t="shared" si="14"/>
        <v>9.6489359999999991</v>
      </c>
    </row>
    <row r="285" spans="1:10" ht="30" x14ac:dyDescent="0.25">
      <c r="A285" s="192" t="s">
        <v>899</v>
      </c>
      <c r="B285" s="63">
        <v>3867</v>
      </c>
      <c r="C285" s="193" t="s">
        <v>264</v>
      </c>
      <c r="D285" s="194" t="s">
        <v>900</v>
      </c>
      <c r="E285" s="204" t="s">
        <v>396</v>
      </c>
      <c r="F285" s="63">
        <v>1</v>
      </c>
      <c r="G285" s="205">
        <v>68.14</v>
      </c>
      <c r="H285" s="253">
        <f t="shared" si="12"/>
        <v>68.14</v>
      </c>
      <c r="I285" s="292">
        <f t="shared" si="13"/>
        <v>78.551792000000006</v>
      </c>
      <c r="J285" s="266">
        <f t="shared" si="14"/>
        <v>78.551792000000006</v>
      </c>
    </row>
    <row r="286" spans="1:10" ht="30" x14ac:dyDescent="0.25">
      <c r="A286" s="192" t="s">
        <v>901</v>
      </c>
      <c r="B286" s="63">
        <v>3861</v>
      </c>
      <c r="C286" s="193" t="s">
        <v>264</v>
      </c>
      <c r="D286" s="194" t="s">
        <v>902</v>
      </c>
      <c r="E286" s="204" t="s">
        <v>396</v>
      </c>
      <c r="F286" s="63">
        <v>7</v>
      </c>
      <c r="G286" s="205">
        <v>0.7</v>
      </c>
      <c r="H286" s="253">
        <f t="shared" si="12"/>
        <v>4.8999999999999995</v>
      </c>
      <c r="I286" s="292">
        <f t="shared" si="13"/>
        <v>0.8069599999999999</v>
      </c>
      <c r="J286" s="266">
        <f t="shared" si="14"/>
        <v>5.6487199999999991</v>
      </c>
    </row>
    <row r="287" spans="1:10" ht="30" x14ac:dyDescent="0.25">
      <c r="A287" s="192" t="s">
        <v>903</v>
      </c>
      <c r="B287" s="63">
        <v>3904</v>
      </c>
      <c r="C287" s="193" t="s">
        <v>264</v>
      </c>
      <c r="D287" s="194" t="s">
        <v>904</v>
      </c>
      <c r="E287" s="204" t="s">
        <v>396</v>
      </c>
      <c r="F287" s="63">
        <v>1</v>
      </c>
      <c r="G287" s="205">
        <v>0.75</v>
      </c>
      <c r="H287" s="253">
        <f t="shared" si="12"/>
        <v>0.75</v>
      </c>
      <c r="I287" s="292">
        <f t="shared" si="13"/>
        <v>0.86460000000000004</v>
      </c>
      <c r="J287" s="266">
        <f t="shared" si="14"/>
        <v>0.86460000000000004</v>
      </c>
    </row>
    <row r="288" spans="1:10" ht="30" x14ac:dyDescent="0.25">
      <c r="A288" s="192" t="s">
        <v>905</v>
      </c>
      <c r="B288" s="63">
        <v>3893</v>
      </c>
      <c r="C288" s="193" t="s">
        <v>264</v>
      </c>
      <c r="D288" s="194" t="s">
        <v>906</v>
      </c>
      <c r="E288" s="204" t="s">
        <v>396</v>
      </c>
      <c r="F288" s="63">
        <v>1</v>
      </c>
      <c r="G288" s="205">
        <v>13</v>
      </c>
      <c r="H288" s="253">
        <f t="shared" si="12"/>
        <v>13</v>
      </c>
      <c r="I288" s="292">
        <f t="shared" si="13"/>
        <v>14.9864</v>
      </c>
      <c r="J288" s="266">
        <f t="shared" si="14"/>
        <v>14.9864</v>
      </c>
    </row>
    <row r="289" spans="1:10" ht="30" x14ac:dyDescent="0.25">
      <c r="A289" s="192" t="s">
        <v>907</v>
      </c>
      <c r="B289" s="63">
        <v>3895</v>
      </c>
      <c r="C289" s="193" t="s">
        <v>264</v>
      </c>
      <c r="D289" s="194" t="s">
        <v>908</v>
      </c>
      <c r="E289" s="204" t="s">
        <v>396</v>
      </c>
      <c r="F289" s="63">
        <v>1</v>
      </c>
      <c r="G289" s="205">
        <v>9.2899999999999991</v>
      </c>
      <c r="H289" s="253">
        <f t="shared" si="12"/>
        <v>9.2899999999999991</v>
      </c>
      <c r="I289" s="292">
        <f t="shared" si="13"/>
        <v>10.709511999999998</v>
      </c>
      <c r="J289" s="266">
        <f t="shared" si="14"/>
        <v>10.709511999999998</v>
      </c>
    </row>
    <row r="290" spans="1:10" ht="30" x14ac:dyDescent="0.25">
      <c r="A290" s="192" t="s">
        <v>909</v>
      </c>
      <c r="B290" s="63">
        <v>3903</v>
      </c>
      <c r="C290" s="193" t="s">
        <v>264</v>
      </c>
      <c r="D290" s="194" t="s">
        <v>910</v>
      </c>
      <c r="E290" s="204" t="s">
        <v>396</v>
      </c>
      <c r="F290" s="63">
        <v>1</v>
      </c>
      <c r="G290" s="205">
        <v>13.73</v>
      </c>
      <c r="H290" s="253">
        <f t="shared" si="12"/>
        <v>13.73</v>
      </c>
      <c r="I290" s="292">
        <f t="shared" si="13"/>
        <v>15.827944</v>
      </c>
      <c r="J290" s="266">
        <f t="shared" si="14"/>
        <v>15.827944</v>
      </c>
    </row>
    <row r="291" spans="1:10" ht="30" x14ac:dyDescent="0.25">
      <c r="A291" s="192" t="s">
        <v>911</v>
      </c>
      <c r="B291" s="63">
        <v>3862</v>
      </c>
      <c r="C291" s="193" t="s">
        <v>264</v>
      </c>
      <c r="D291" s="194" t="s">
        <v>912</v>
      </c>
      <c r="E291" s="204" t="s">
        <v>396</v>
      </c>
      <c r="F291" s="63">
        <v>1</v>
      </c>
      <c r="G291" s="205">
        <v>3.89</v>
      </c>
      <c r="H291" s="253">
        <f t="shared" si="12"/>
        <v>3.89</v>
      </c>
      <c r="I291" s="292">
        <f t="shared" si="13"/>
        <v>4.4843919999999997</v>
      </c>
      <c r="J291" s="266">
        <f t="shared" si="14"/>
        <v>4.4843919999999997</v>
      </c>
    </row>
    <row r="292" spans="1:10" ht="30" x14ac:dyDescent="0.25">
      <c r="A292" s="192" t="s">
        <v>913</v>
      </c>
      <c r="B292" s="63">
        <v>10432</v>
      </c>
      <c r="C292" s="193" t="s">
        <v>264</v>
      </c>
      <c r="D292" s="194" t="s">
        <v>914</v>
      </c>
      <c r="E292" s="204" t="s">
        <v>396</v>
      </c>
      <c r="F292" s="63">
        <v>1</v>
      </c>
      <c r="G292" s="205">
        <v>346.84</v>
      </c>
      <c r="H292" s="253">
        <f t="shared" ref="H292:H356" si="15">F292*G292</f>
        <v>346.84</v>
      </c>
      <c r="I292" s="292">
        <f t="shared" ref="I292:I355" si="16">(G292+G292*$G$590)*(100%-$J$3)</f>
        <v>399.83715199999995</v>
      </c>
      <c r="J292" s="266">
        <f t="shared" ref="J292:J355" si="17">I292*F292</f>
        <v>399.83715199999995</v>
      </c>
    </row>
    <row r="293" spans="1:10" ht="30" x14ac:dyDescent="0.25">
      <c r="A293" s="192" t="s">
        <v>915</v>
      </c>
      <c r="B293" s="63">
        <v>3863</v>
      </c>
      <c r="C293" s="193" t="s">
        <v>264</v>
      </c>
      <c r="D293" s="194" t="s">
        <v>916</v>
      </c>
      <c r="E293" s="204" t="s">
        <v>396</v>
      </c>
      <c r="F293" s="63">
        <v>1</v>
      </c>
      <c r="G293" s="205">
        <v>3.99</v>
      </c>
      <c r="H293" s="253">
        <f t="shared" si="15"/>
        <v>3.99</v>
      </c>
      <c r="I293" s="292">
        <f t="shared" si="16"/>
        <v>4.599672</v>
      </c>
      <c r="J293" s="266">
        <f t="shared" si="17"/>
        <v>4.599672</v>
      </c>
    </row>
    <row r="294" spans="1:10" ht="30" x14ac:dyDescent="0.25">
      <c r="A294" s="192" t="s">
        <v>917</v>
      </c>
      <c r="B294" s="63">
        <v>3864</v>
      </c>
      <c r="C294" s="193" t="s">
        <v>264</v>
      </c>
      <c r="D294" s="194" t="s">
        <v>918</v>
      </c>
      <c r="E294" s="204" t="s">
        <v>396</v>
      </c>
      <c r="F294" s="63">
        <v>1</v>
      </c>
      <c r="G294" s="205">
        <v>12.22</v>
      </c>
      <c r="H294" s="253">
        <f t="shared" si="15"/>
        <v>12.22</v>
      </c>
      <c r="I294" s="292">
        <f t="shared" si="16"/>
        <v>14.087216000000002</v>
      </c>
      <c r="J294" s="266">
        <f t="shared" si="17"/>
        <v>14.087216000000002</v>
      </c>
    </row>
    <row r="295" spans="1:10" ht="30" x14ac:dyDescent="0.25">
      <c r="A295" s="192" t="s">
        <v>919</v>
      </c>
      <c r="B295" s="63">
        <v>3865</v>
      </c>
      <c r="C295" s="193" t="s">
        <v>264</v>
      </c>
      <c r="D295" s="194" t="s">
        <v>920</v>
      </c>
      <c r="E295" s="204" t="s">
        <v>396</v>
      </c>
      <c r="F295" s="63">
        <v>1</v>
      </c>
      <c r="G295" s="205">
        <v>17.87</v>
      </c>
      <c r="H295" s="253">
        <f t="shared" si="15"/>
        <v>17.87</v>
      </c>
      <c r="I295" s="292">
        <f t="shared" si="16"/>
        <v>20.600536000000002</v>
      </c>
      <c r="J295" s="266">
        <f t="shared" si="17"/>
        <v>20.600536000000002</v>
      </c>
    </row>
    <row r="296" spans="1:10" ht="30" x14ac:dyDescent="0.25">
      <c r="A296" s="192" t="s">
        <v>921</v>
      </c>
      <c r="B296" s="63">
        <v>3866</v>
      </c>
      <c r="C296" s="193" t="s">
        <v>264</v>
      </c>
      <c r="D296" s="194" t="s">
        <v>922</v>
      </c>
      <c r="E296" s="204" t="s">
        <v>396</v>
      </c>
      <c r="F296" s="63">
        <v>1</v>
      </c>
      <c r="G296" s="205">
        <v>40.130000000000003</v>
      </c>
      <c r="H296" s="253">
        <f t="shared" si="15"/>
        <v>40.130000000000003</v>
      </c>
      <c r="I296" s="292">
        <f t="shared" si="16"/>
        <v>46.261864000000003</v>
      </c>
      <c r="J296" s="266">
        <f t="shared" si="17"/>
        <v>46.261864000000003</v>
      </c>
    </row>
    <row r="297" spans="1:10" ht="30" x14ac:dyDescent="0.25">
      <c r="A297" s="192" t="s">
        <v>923</v>
      </c>
      <c r="B297" s="63">
        <v>3878</v>
      </c>
      <c r="C297" s="193" t="s">
        <v>264</v>
      </c>
      <c r="D297" s="194" t="s">
        <v>924</v>
      </c>
      <c r="E297" s="204" t="s">
        <v>396</v>
      </c>
      <c r="F297" s="63">
        <v>1</v>
      </c>
      <c r="G297" s="205">
        <v>10.94</v>
      </c>
      <c r="H297" s="253">
        <f t="shared" si="15"/>
        <v>10.94</v>
      </c>
      <c r="I297" s="292">
        <f t="shared" si="16"/>
        <v>12.611632</v>
      </c>
      <c r="J297" s="266">
        <f t="shared" si="17"/>
        <v>12.611632</v>
      </c>
    </row>
    <row r="298" spans="1:10" ht="30" x14ac:dyDescent="0.25">
      <c r="A298" s="192" t="s">
        <v>925</v>
      </c>
      <c r="B298" s="63">
        <v>3855</v>
      </c>
      <c r="C298" s="193" t="s">
        <v>264</v>
      </c>
      <c r="D298" s="194" t="s">
        <v>926</v>
      </c>
      <c r="E298" s="204" t="s">
        <v>396</v>
      </c>
      <c r="F298" s="63">
        <v>5</v>
      </c>
      <c r="G298" s="205">
        <v>4.72</v>
      </c>
      <c r="H298" s="253">
        <f t="shared" si="15"/>
        <v>23.599999999999998</v>
      </c>
      <c r="I298" s="292">
        <f t="shared" si="16"/>
        <v>5.4412159999999998</v>
      </c>
      <c r="J298" s="266">
        <f t="shared" si="17"/>
        <v>27.20608</v>
      </c>
    </row>
    <row r="299" spans="1:10" ht="30" x14ac:dyDescent="0.25">
      <c r="A299" s="192" t="s">
        <v>927</v>
      </c>
      <c r="B299" s="63">
        <v>3874</v>
      </c>
      <c r="C299" s="193" t="s">
        <v>264</v>
      </c>
      <c r="D299" s="194" t="s">
        <v>928</v>
      </c>
      <c r="E299" s="204" t="s">
        <v>396</v>
      </c>
      <c r="F299" s="63">
        <v>5</v>
      </c>
      <c r="G299" s="205">
        <v>5.47</v>
      </c>
      <c r="H299" s="253">
        <f t="shared" si="15"/>
        <v>27.349999999999998</v>
      </c>
      <c r="I299" s="292">
        <f t="shared" si="16"/>
        <v>6.3058160000000001</v>
      </c>
      <c r="J299" s="266">
        <f t="shared" si="17"/>
        <v>31.52908</v>
      </c>
    </row>
    <row r="300" spans="1:10" ht="30" x14ac:dyDescent="0.25">
      <c r="A300" s="192" t="s">
        <v>929</v>
      </c>
      <c r="B300" s="63">
        <v>3870</v>
      </c>
      <c r="C300" s="193" t="s">
        <v>264</v>
      </c>
      <c r="D300" s="194" t="s">
        <v>930</v>
      </c>
      <c r="E300" s="204" t="s">
        <v>396</v>
      </c>
      <c r="F300" s="63">
        <v>5</v>
      </c>
      <c r="G300" s="205">
        <v>6.01</v>
      </c>
      <c r="H300" s="253">
        <f t="shared" si="15"/>
        <v>30.049999999999997</v>
      </c>
      <c r="I300" s="292">
        <f t="shared" si="16"/>
        <v>6.9283279999999996</v>
      </c>
      <c r="J300" s="266">
        <f t="shared" si="17"/>
        <v>34.641639999999995</v>
      </c>
    </row>
    <row r="301" spans="1:10" ht="30" x14ac:dyDescent="0.25">
      <c r="A301" s="192" t="s">
        <v>931</v>
      </c>
      <c r="B301" s="63">
        <v>3859</v>
      </c>
      <c r="C301" s="193" t="s">
        <v>264</v>
      </c>
      <c r="D301" s="194" t="s">
        <v>932</v>
      </c>
      <c r="E301" s="204" t="s">
        <v>396</v>
      </c>
      <c r="F301" s="63">
        <v>3</v>
      </c>
      <c r="G301" s="205">
        <v>1.21</v>
      </c>
      <c r="H301" s="253">
        <f t="shared" si="15"/>
        <v>3.63</v>
      </c>
      <c r="I301" s="292">
        <f t="shared" si="16"/>
        <v>1.3948879999999999</v>
      </c>
      <c r="J301" s="266">
        <f t="shared" si="17"/>
        <v>4.1846639999999997</v>
      </c>
    </row>
    <row r="302" spans="1:10" ht="30" x14ac:dyDescent="0.25">
      <c r="A302" s="192" t="s">
        <v>933</v>
      </c>
      <c r="B302" s="63">
        <v>3856</v>
      </c>
      <c r="C302" s="193" t="s">
        <v>264</v>
      </c>
      <c r="D302" s="194" t="s">
        <v>934</v>
      </c>
      <c r="E302" s="204" t="s">
        <v>396</v>
      </c>
      <c r="F302" s="63">
        <v>3</v>
      </c>
      <c r="G302" s="205">
        <v>1.68</v>
      </c>
      <c r="H302" s="253">
        <f t="shared" si="15"/>
        <v>5.04</v>
      </c>
      <c r="I302" s="292">
        <f t="shared" si="16"/>
        <v>1.936704</v>
      </c>
      <c r="J302" s="266">
        <f t="shared" si="17"/>
        <v>5.8101120000000002</v>
      </c>
    </row>
    <row r="303" spans="1:10" ht="30" x14ac:dyDescent="0.25">
      <c r="A303" s="192" t="s">
        <v>935</v>
      </c>
      <c r="B303" s="63">
        <v>3906</v>
      </c>
      <c r="C303" s="193" t="s">
        <v>264</v>
      </c>
      <c r="D303" s="194" t="s">
        <v>936</v>
      </c>
      <c r="E303" s="204" t="s">
        <v>396</v>
      </c>
      <c r="F303" s="63">
        <v>1</v>
      </c>
      <c r="G303" s="205">
        <v>1.39</v>
      </c>
      <c r="H303" s="253">
        <f t="shared" si="15"/>
        <v>1.39</v>
      </c>
      <c r="I303" s="292">
        <f t="shared" si="16"/>
        <v>1.6023919999999998</v>
      </c>
      <c r="J303" s="266">
        <f t="shared" si="17"/>
        <v>1.6023919999999998</v>
      </c>
    </row>
    <row r="304" spans="1:10" ht="30" x14ac:dyDescent="0.25">
      <c r="A304" s="192" t="s">
        <v>937</v>
      </c>
      <c r="B304" s="63">
        <v>3860</v>
      </c>
      <c r="C304" s="193" t="s">
        <v>264</v>
      </c>
      <c r="D304" s="194" t="s">
        <v>938</v>
      </c>
      <c r="E304" s="204" t="s">
        <v>396</v>
      </c>
      <c r="F304" s="63">
        <v>1</v>
      </c>
      <c r="G304" s="205">
        <v>4.12</v>
      </c>
      <c r="H304" s="253">
        <f t="shared" si="15"/>
        <v>4.12</v>
      </c>
      <c r="I304" s="292">
        <f t="shared" si="16"/>
        <v>4.749536</v>
      </c>
      <c r="J304" s="266">
        <f t="shared" si="17"/>
        <v>4.749536</v>
      </c>
    </row>
    <row r="305" spans="1:10" ht="60" x14ac:dyDescent="0.25">
      <c r="A305" s="192" t="s">
        <v>939</v>
      </c>
      <c r="B305" s="63">
        <v>20185</v>
      </c>
      <c r="C305" s="193" t="s">
        <v>264</v>
      </c>
      <c r="D305" s="194" t="s">
        <v>940</v>
      </c>
      <c r="E305" s="204" t="s">
        <v>396</v>
      </c>
      <c r="F305" s="63">
        <v>8</v>
      </c>
      <c r="G305" s="205">
        <v>30.46</v>
      </c>
      <c r="H305" s="253">
        <f t="shared" si="15"/>
        <v>243.68</v>
      </c>
      <c r="I305" s="292">
        <f t="shared" si="16"/>
        <v>35.114288000000002</v>
      </c>
      <c r="J305" s="266">
        <f t="shared" si="17"/>
        <v>280.91430400000002</v>
      </c>
    </row>
    <row r="306" spans="1:10" ht="30" x14ac:dyDescent="0.25">
      <c r="A306" s="192" t="s">
        <v>941</v>
      </c>
      <c r="B306" s="63">
        <v>4823</v>
      </c>
      <c r="C306" s="193" t="s">
        <v>264</v>
      </c>
      <c r="D306" s="194" t="s">
        <v>538</v>
      </c>
      <c r="E306" s="204" t="s">
        <v>396</v>
      </c>
      <c r="F306" s="63">
        <v>1</v>
      </c>
      <c r="G306" s="205">
        <v>51.02</v>
      </c>
      <c r="H306" s="253">
        <f t="shared" si="15"/>
        <v>51.02</v>
      </c>
      <c r="I306" s="292">
        <f t="shared" si="16"/>
        <v>58.815856000000004</v>
      </c>
      <c r="J306" s="266">
        <f t="shared" si="17"/>
        <v>58.815856000000004</v>
      </c>
    </row>
    <row r="307" spans="1:10" ht="30" x14ac:dyDescent="0.25">
      <c r="A307" s="192" t="s">
        <v>942</v>
      </c>
      <c r="B307" s="63">
        <v>11711</v>
      </c>
      <c r="C307" s="193" t="s">
        <v>264</v>
      </c>
      <c r="D307" s="194" t="s">
        <v>943</v>
      </c>
      <c r="E307" s="204" t="s">
        <v>396</v>
      </c>
      <c r="F307" s="63">
        <v>1</v>
      </c>
      <c r="G307" s="205">
        <v>9.35</v>
      </c>
      <c r="H307" s="253">
        <f t="shared" si="15"/>
        <v>9.35</v>
      </c>
      <c r="I307" s="292">
        <f t="shared" si="16"/>
        <v>10.77868</v>
      </c>
      <c r="J307" s="266">
        <f t="shared" si="17"/>
        <v>10.77868</v>
      </c>
    </row>
    <row r="308" spans="1:10" ht="30" x14ac:dyDescent="0.25">
      <c r="A308" s="192" t="s">
        <v>944</v>
      </c>
      <c r="B308" s="63">
        <v>11739</v>
      </c>
      <c r="C308" s="193" t="s">
        <v>264</v>
      </c>
      <c r="D308" s="194" t="s">
        <v>945</v>
      </c>
      <c r="E308" s="204" t="s">
        <v>396</v>
      </c>
      <c r="F308" s="63">
        <v>1</v>
      </c>
      <c r="G308" s="205">
        <v>8</v>
      </c>
      <c r="H308" s="253">
        <f t="shared" si="15"/>
        <v>8</v>
      </c>
      <c r="I308" s="292">
        <f t="shared" si="16"/>
        <v>9.2224000000000004</v>
      </c>
      <c r="J308" s="266">
        <f t="shared" si="17"/>
        <v>9.2224000000000004</v>
      </c>
    </row>
    <row r="309" spans="1:10" ht="30" x14ac:dyDescent="0.25">
      <c r="A309" s="192" t="s">
        <v>946</v>
      </c>
      <c r="B309" s="63">
        <v>5102</v>
      </c>
      <c r="C309" s="193" t="s">
        <v>264</v>
      </c>
      <c r="D309" s="194" t="s">
        <v>947</v>
      </c>
      <c r="E309" s="204" t="s">
        <v>396</v>
      </c>
      <c r="F309" s="63">
        <v>1</v>
      </c>
      <c r="G309" s="205">
        <v>11.23</v>
      </c>
      <c r="H309" s="253">
        <f t="shared" si="15"/>
        <v>11.23</v>
      </c>
      <c r="I309" s="292">
        <f t="shared" si="16"/>
        <v>12.945944000000001</v>
      </c>
      <c r="J309" s="266">
        <f t="shared" si="17"/>
        <v>12.945944000000001</v>
      </c>
    </row>
    <row r="310" spans="1:10" ht="30" x14ac:dyDescent="0.25">
      <c r="A310" s="192" t="s">
        <v>948</v>
      </c>
      <c r="B310" s="63">
        <v>11707</v>
      </c>
      <c r="C310" s="193" t="s">
        <v>264</v>
      </c>
      <c r="D310" s="194" t="s">
        <v>949</v>
      </c>
      <c r="E310" s="204" t="s">
        <v>396</v>
      </c>
      <c r="F310" s="63">
        <v>1</v>
      </c>
      <c r="G310" s="205">
        <v>17.260000000000002</v>
      </c>
      <c r="H310" s="253">
        <f t="shared" si="15"/>
        <v>17.260000000000002</v>
      </c>
      <c r="I310" s="292">
        <f t="shared" si="16"/>
        <v>19.897328000000002</v>
      </c>
      <c r="J310" s="266">
        <f t="shared" si="17"/>
        <v>19.897328000000002</v>
      </c>
    </row>
    <row r="311" spans="1:10" ht="30" x14ac:dyDescent="0.25">
      <c r="A311" s="192" t="s">
        <v>950</v>
      </c>
      <c r="B311" s="63">
        <v>11708</v>
      </c>
      <c r="C311" s="193" t="s">
        <v>264</v>
      </c>
      <c r="D311" s="194" t="s">
        <v>951</v>
      </c>
      <c r="E311" s="204" t="s">
        <v>396</v>
      </c>
      <c r="F311" s="63">
        <v>1</v>
      </c>
      <c r="G311" s="205">
        <v>23.04</v>
      </c>
      <c r="H311" s="253">
        <f t="shared" si="15"/>
        <v>23.04</v>
      </c>
      <c r="I311" s="292">
        <f t="shared" si="16"/>
        <v>26.560511999999999</v>
      </c>
      <c r="J311" s="266">
        <f t="shared" si="17"/>
        <v>26.560511999999999</v>
      </c>
    </row>
    <row r="312" spans="1:10" ht="30" x14ac:dyDescent="0.25">
      <c r="A312" s="192" t="s">
        <v>952</v>
      </c>
      <c r="B312" s="63">
        <v>11709</v>
      </c>
      <c r="C312" s="193" t="s">
        <v>264</v>
      </c>
      <c r="D312" s="194" t="s">
        <v>953</v>
      </c>
      <c r="E312" s="204" t="s">
        <v>396</v>
      </c>
      <c r="F312" s="63">
        <v>1</v>
      </c>
      <c r="G312" s="205">
        <v>54.13</v>
      </c>
      <c r="H312" s="253">
        <f t="shared" si="15"/>
        <v>54.13</v>
      </c>
      <c r="I312" s="292">
        <f t="shared" si="16"/>
        <v>62.401064000000005</v>
      </c>
      <c r="J312" s="266">
        <f t="shared" si="17"/>
        <v>62.401064000000005</v>
      </c>
    </row>
    <row r="313" spans="1:10" ht="30" x14ac:dyDescent="0.25">
      <c r="A313" s="192" t="s">
        <v>954</v>
      </c>
      <c r="B313" s="63">
        <v>6019</v>
      </c>
      <c r="C313" s="193" t="s">
        <v>264</v>
      </c>
      <c r="D313" s="194" t="s">
        <v>955</v>
      </c>
      <c r="E313" s="204" t="s">
        <v>396</v>
      </c>
      <c r="F313" s="63">
        <v>1</v>
      </c>
      <c r="G313" s="205">
        <v>61.46</v>
      </c>
      <c r="H313" s="253">
        <f t="shared" si="15"/>
        <v>61.46</v>
      </c>
      <c r="I313" s="292">
        <f t="shared" si="16"/>
        <v>70.851088000000004</v>
      </c>
      <c r="J313" s="266">
        <f t="shared" si="17"/>
        <v>70.851088000000004</v>
      </c>
    </row>
    <row r="314" spans="1:10" ht="30" x14ac:dyDescent="0.25">
      <c r="A314" s="192" t="s">
        <v>956</v>
      </c>
      <c r="B314" s="63">
        <v>6016</v>
      </c>
      <c r="C314" s="193" t="s">
        <v>264</v>
      </c>
      <c r="D314" s="194" t="s">
        <v>957</v>
      </c>
      <c r="E314" s="204" t="s">
        <v>396</v>
      </c>
      <c r="F314" s="63">
        <v>1</v>
      </c>
      <c r="G314" s="205">
        <v>38.94</v>
      </c>
      <c r="H314" s="253">
        <f t="shared" si="15"/>
        <v>38.94</v>
      </c>
      <c r="I314" s="292">
        <f t="shared" si="16"/>
        <v>44.890031999999998</v>
      </c>
      <c r="J314" s="266">
        <f t="shared" si="17"/>
        <v>44.890031999999998</v>
      </c>
    </row>
    <row r="315" spans="1:10" ht="30" x14ac:dyDescent="0.25">
      <c r="A315" s="192" t="s">
        <v>958</v>
      </c>
      <c r="B315" s="63">
        <v>6010</v>
      </c>
      <c r="C315" s="193" t="s">
        <v>264</v>
      </c>
      <c r="D315" s="194" t="s">
        <v>959</v>
      </c>
      <c r="E315" s="204" t="s">
        <v>396</v>
      </c>
      <c r="F315" s="63">
        <v>1</v>
      </c>
      <c r="G315" s="205">
        <v>105.75</v>
      </c>
      <c r="H315" s="253">
        <f t="shared" si="15"/>
        <v>105.75</v>
      </c>
      <c r="I315" s="292">
        <f t="shared" si="16"/>
        <v>121.90860000000001</v>
      </c>
      <c r="J315" s="266">
        <f t="shared" si="17"/>
        <v>121.90860000000001</v>
      </c>
    </row>
    <row r="316" spans="1:10" ht="30" x14ac:dyDescent="0.25">
      <c r="A316" s="192" t="s">
        <v>960</v>
      </c>
      <c r="B316" s="63">
        <v>6028</v>
      </c>
      <c r="C316" s="193" t="s">
        <v>264</v>
      </c>
      <c r="D316" s="194" t="s">
        <v>961</v>
      </c>
      <c r="E316" s="204" t="s">
        <v>396</v>
      </c>
      <c r="F316" s="63">
        <v>1</v>
      </c>
      <c r="G316" s="205">
        <v>147.29</v>
      </c>
      <c r="H316" s="253">
        <f t="shared" si="15"/>
        <v>147.29</v>
      </c>
      <c r="I316" s="292">
        <f t="shared" si="16"/>
        <v>169.79591199999999</v>
      </c>
      <c r="J316" s="266">
        <f t="shared" si="17"/>
        <v>169.79591199999999</v>
      </c>
    </row>
    <row r="317" spans="1:10" ht="30" x14ac:dyDescent="0.25">
      <c r="A317" s="192" t="s">
        <v>962</v>
      </c>
      <c r="B317" s="63">
        <v>6011</v>
      </c>
      <c r="C317" s="193" t="s">
        <v>264</v>
      </c>
      <c r="D317" s="194" t="s">
        <v>963</v>
      </c>
      <c r="E317" s="204" t="s">
        <v>396</v>
      </c>
      <c r="F317" s="63">
        <v>1</v>
      </c>
      <c r="G317" s="205">
        <v>305.47000000000003</v>
      </c>
      <c r="H317" s="253">
        <f t="shared" si="15"/>
        <v>305.47000000000003</v>
      </c>
      <c r="I317" s="292">
        <f t="shared" si="16"/>
        <v>352.14581600000002</v>
      </c>
      <c r="J317" s="266">
        <f t="shared" si="17"/>
        <v>352.14581600000002</v>
      </c>
    </row>
    <row r="318" spans="1:10" ht="30" x14ac:dyDescent="0.25">
      <c r="A318" s="192" t="s">
        <v>964</v>
      </c>
      <c r="B318" s="63">
        <v>6012</v>
      </c>
      <c r="C318" s="193" t="s">
        <v>264</v>
      </c>
      <c r="D318" s="194" t="s">
        <v>965</v>
      </c>
      <c r="E318" s="204" t="s">
        <v>396</v>
      </c>
      <c r="F318" s="63">
        <v>1</v>
      </c>
      <c r="G318" s="205">
        <v>369.83</v>
      </c>
      <c r="H318" s="253">
        <f t="shared" si="15"/>
        <v>369.83</v>
      </c>
      <c r="I318" s="292">
        <f t="shared" si="16"/>
        <v>426.34002399999997</v>
      </c>
      <c r="J318" s="266">
        <f t="shared" si="17"/>
        <v>426.34002399999997</v>
      </c>
    </row>
    <row r="319" spans="1:10" ht="30" x14ac:dyDescent="0.25">
      <c r="A319" s="192" t="s">
        <v>966</v>
      </c>
      <c r="B319" s="63">
        <v>6027</v>
      </c>
      <c r="C319" s="193" t="s">
        <v>264</v>
      </c>
      <c r="D319" s="194" t="s">
        <v>967</v>
      </c>
      <c r="E319" s="204" t="s">
        <v>396</v>
      </c>
      <c r="F319" s="63">
        <v>1</v>
      </c>
      <c r="G319" s="205">
        <v>770.59</v>
      </c>
      <c r="H319" s="253">
        <f t="shared" si="15"/>
        <v>770.59</v>
      </c>
      <c r="I319" s="292">
        <f t="shared" si="16"/>
        <v>888.33615200000008</v>
      </c>
      <c r="J319" s="266">
        <f t="shared" si="17"/>
        <v>888.33615200000008</v>
      </c>
    </row>
    <row r="320" spans="1:10" ht="45" x14ac:dyDescent="0.25">
      <c r="A320" s="192" t="s">
        <v>968</v>
      </c>
      <c r="B320" s="63">
        <v>6021</v>
      </c>
      <c r="C320" s="193" t="s">
        <v>264</v>
      </c>
      <c r="D320" s="194" t="s">
        <v>969</v>
      </c>
      <c r="E320" s="204" t="s">
        <v>396</v>
      </c>
      <c r="F320" s="63">
        <v>1</v>
      </c>
      <c r="G320" s="205">
        <v>86.67</v>
      </c>
      <c r="H320" s="253">
        <f t="shared" si="15"/>
        <v>86.67</v>
      </c>
      <c r="I320" s="292">
        <f t="shared" si="16"/>
        <v>99.913176000000007</v>
      </c>
      <c r="J320" s="266">
        <f t="shared" si="17"/>
        <v>99.913176000000007</v>
      </c>
    </row>
    <row r="321" spans="1:10" ht="45" x14ac:dyDescent="0.25">
      <c r="A321" s="192" t="s">
        <v>970</v>
      </c>
      <c r="B321" s="63">
        <v>6024</v>
      </c>
      <c r="C321" s="193" t="s">
        <v>264</v>
      </c>
      <c r="D321" s="194" t="s">
        <v>971</v>
      </c>
      <c r="E321" s="204" t="s">
        <v>396</v>
      </c>
      <c r="F321" s="63">
        <v>1</v>
      </c>
      <c r="G321" s="205">
        <v>89.59</v>
      </c>
      <c r="H321" s="253">
        <f t="shared" si="15"/>
        <v>89.59</v>
      </c>
      <c r="I321" s="292">
        <f t="shared" si="16"/>
        <v>103.279352</v>
      </c>
      <c r="J321" s="266">
        <f t="shared" si="17"/>
        <v>103.279352</v>
      </c>
    </row>
    <row r="322" spans="1:10" ht="45" x14ac:dyDescent="0.25">
      <c r="A322" s="192" t="s">
        <v>972</v>
      </c>
      <c r="B322" s="63">
        <v>11673</v>
      </c>
      <c r="C322" s="193" t="s">
        <v>264</v>
      </c>
      <c r="D322" s="194" t="s">
        <v>973</v>
      </c>
      <c r="E322" s="204" t="s">
        <v>396</v>
      </c>
      <c r="F322" s="63">
        <v>1</v>
      </c>
      <c r="G322" s="205">
        <v>19.079999999999998</v>
      </c>
      <c r="H322" s="253">
        <f t="shared" si="15"/>
        <v>19.079999999999998</v>
      </c>
      <c r="I322" s="292">
        <f t="shared" si="16"/>
        <v>21.995424</v>
      </c>
      <c r="J322" s="266">
        <f t="shared" si="17"/>
        <v>21.995424</v>
      </c>
    </row>
    <row r="323" spans="1:10" ht="45" x14ac:dyDescent="0.25">
      <c r="A323" s="192" t="s">
        <v>974</v>
      </c>
      <c r="B323" s="63">
        <v>11674</v>
      </c>
      <c r="C323" s="193" t="s">
        <v>264</v>
      </c>
      <c r="D323" s="194" t="s">
        <v>975</v>
      </c>
      <c r="E323" s="204" t="s">
        <v>396</v>
      </c>
      <c r="F323" s="63">
        <v>1</v>
      </c>
      <c r="G323" s="205">
        <v>24.57</v>
      </c>
      <c r="H323" s="253">
        <f t="shared" si="15"/>
        <v>24.57</v>
      </c>
      <c r="I323" s="292">
        <f t="shared" si="16"/>
        <v>28.324296</v>
      </c>
      <c r="J323" s="266">
        <f t="shared" si="17"/>
        <v>28.324296</v>
      </c>
    </row>
    <row r="324" spans="1:10" ht="45" x14ac:dyDescent="0.25">
      <c r="A324" s="192" t="s">
        <v>976</v>
      </c>
      <c r="B324" s="63">
        <v>11675</v>
      </c>
      <c r="C324" s="193" t="s">
        <v>264</v>
      </c>
      <c r="D324" s="194" t="s">
        <v>977</v>
      </c>
      <c r="E324" s="204" t="s">
        <v>396</v>
      </c>
      <c r="F324" s="63">
        <v>1</v>
      </c>
      <c r="G324" s="205">
        <v>39.01</v>
      </c>
      <c r="H324" s="253">
        <f t="shared" si="15"/>
        <v>39.01</v>
      </c>
      <c r="I324" s="292">
        <f t="shared" si="16"/>
        <v>44.970727999999994</v>
      </c>
      <c r="J324" s="266">
        <f t="shared" si="17"/>
        <v>44.970727999999994</v>
      </c>
    </row>
    <row r="325" spans="1:10" ht="45" x14ac:dyDescent="0.25">
      <c r="A325" s="192" t="s">
        <v>978</v>
      </c>
      <c r="B325" s="63">
        <v>11676</v>
      </c>
      <c r="C325" s="193" t="s">
        <v>264</v>
      </c>
      <c r="D325" s="194" t="s">
        <v>979</v>
      </c>
      <c r="E325" s="204" t="s">
        <v>396</v>
      </c>
      <c r="F325" s="63">
        <v>1</v>
      </c>
      <c r="G325" s="205">
        <v>52.17</v>
      </c>
      <c r="H325" s="253">
        <f t="shared" si="15"/>
        <v>52.17</v>
      </c>
      <c r="I325" s="292">
        <f t="shared" si="16"/>
        <v>60.141576000000001</v>
      </c>
      <c r="J325" s="266">
        <f t="shared" si="17"/>
        <v>60.141576000000001</v>
      </c>
    </row>
    <row r="326" spans="1:10" ht="45" x14ac:dyDescent="0.25">
      <c r="A326" s="192" t="s">
        <v>980</v>
      </c>
      <c r="B326" s="63">
        <v>11677</v>
      </c>
      <c r="C326" s="193" t="s">
        <v>264</v>
      </c>
      <c r="D326" s="194" t="s">
        <v>981</v>
      </c>
      <c r="E326" s="204" t="s">
        <v>396</v>
      </c>
      <c r="F326" s="63">
        <v>1</v>
      </c>
      <c r="G326" s="205">
        <v>58.72</v>
      </c>
      <c r="H326" s="253">
        <f t="shared" si="15"/>
        <v>58.72</v>
      </c>
      <c r="I326" s="292">
        <f t="shared" si="16"/>
        <v>67.692415999999994</v>
      </c>
      <c r="J326" s="266">
        <f t="shared" si="17"/>
        <v>67.692415999999994</v>
      </c>
    </row>
    <row r="327" spans="1:10" ht="45" x14ac:dyDescent="0.25">
      <c r="A327" s="192" t="s">
        <v>982</v>
      </c>
      <c r="B327" s="63">
        <v>11678</v>
      </c>
      <c r="C327" s="193" t="s">
        <v>264</v>
      </c>
      <c r="D327" s="194" t="s">
        <v>983</v>
      </c>
      <c r="E327" s="204" t="s">
        <v>396</v>
      </c>
      <c r="F327" s="63">
        <v>1</v>
      </c>
      <c r="G327" s="205">
        <v>98.67</v>
      </c>
      <c r="H327" s="253">
        <f t="shared" si="15"/>
        <v>98.67</v>
      </c>
      <c r="I327" s="292">
        <f t="shared" si="16"/>
        <v>113.746776</v>
      </c>
      <c r="J327" s="266">
        <f t="shared" si="17"/>
        <v>113.746776</v>
      </c>
    </row>
    <row r="328" spans="1:10" ht="45" x14ac:dyDescent="0.25">
      <c r="A328" s="192" t="s">
        <v>984</v>
      </c>
      <c r="B328" s="63">
        <v>6013</v>
      </c>
      <c r="C328" s="193" t="s">
        <v>264</v>
      </c>
      <c r="D328" s="194" t="s">
        <v>985</v>
      </c>
      <c r="E328" s="204" t="s">
        <v>396</v>
      </c>
      <c r="F328" s="63">
        <v>1</v>
      </c>
      <c r="G328" s="205">
        <v>116.28</v>
      </c>
      <c r="H328" s="253">
        <f t="shared" si="15"/>
        <v>116.28</v>
      </c>
      <c r="I328" s="292">
        <f t="shared" si="16"/>
        <v>134.047584</v>
      </c>
      <c r="J328" s="266">
        <f t="shared" si="17"/>
        <v>134.047584</v>
      </c>
    </row>
    <row r="329" spans="1:10" ht="45" x14ac:dyDescent="0.25">
      <c r="A329" s="192" t="s">
        <v>986</v>
      </c>
      <c r="B329" s="63">
        <v>6015</v>
      </c>
      <c r="C329" s="193" t="s">
        <v>264</v>
      </c>
      <c r="D329" s="194" t="s">
        <v>987</v>
      </c>
      <c r="E329" s="204" t="s">
        <v>396</v>
      </c>
      <c r="F329" s="63">
        <v>1</v>
      </c>
      <c r="G329" s="205">
        <v>169.1</v>
      </c>
      <c r="H329" s="253">
        <f t="shared" si="15"/>
        <v>169.1</v>
      </c>
      <c r="I329" s="292">
        <f t="shared" si="16"/>
        <v>194.93848</v>
      </c>
      <c r="J329" s="266">
        <f t="shared" si="17"/>
        <v>194.93848</v>
      </c>
    </row>
    <row r="330" spans="1:10" ht="45" x14ac:dyDescent="0.25">
      <c r="A330" s="192" t="s">
        <v>988</v>
      </c>
      <c r="B330" s="63">
        <v>6014</v>
      </c>
      <c r="C330" s="193" t="s">
        <v>264</v>
      </c>
      <c r="D330" s="194" t="s">
        <v>989</v>
      </c>
      <c r="E330" s="204" t="s">
        <v>396</v>
      </c>
      <c r="F330" s="63">
        <v>1</v>
      </c>
      <c r="G330" s="205">
        <v>161.66999999999999</v>
      </c>
      <c r="H330" s="253">
        <f t="shared" si="15"/>
        <v>161.66999999999999</v>
      </c>
      <c r="I330" s="292">
        <f t="shared" si="16"/>
        <v>186.37317599999997</v>
      </c>
      <c r="J330" s="266">
        <f t="shared" si="17"/>
        <v>186.37317599999997</v>
      </c>
    </row>
    <row r="331" spans="1:10" ht="45" x14ac:dyDescent="0.25">
      <c r="A331" s="192" t="s">
        <v>990</v>
      </c>
      <c r="B331" s="63">
        <v>6006</v>
      </c>
      <c r="C331" s="193" t="s">
        <v>264</v>
      </c>
      <c r="D331" s="194" t="s">
        <v>991</v>
      </c>
      <c r="E331" s="204" t="s">
        <v>396</v>
      </c>
      <c r="F331" s="63">
        <v>1</v>
      </c>
      <c r="G331" s="205">
        <v>84.2</v>
      </c>
      <c r="H331" s="253">
        <f t="shared" si="15"/>
        <v>84.2</v>
      </c>
      <c r="I331" s="292">
        <f t="shared" si="16"/>
        <v>97.065759999999997</v>
      </c>
      <c r="J331" s="266">
        <f t="shared" si="17"/>
        <v>97.065759999999997</v>
      </c>
    </row>
    <row r="332" spans="1:10" ht="45" x14ac:dyDescent="0.25">
      <c r="A332" s="192" t="s">
        <v>992</v>
      </c>
      <c r="B332" s="63">
        <v>6005</v>
      </c>
      <c r="C332" s="193" t="s">
        <v>264</v>
      </c>
      <c r="D332" s="194" t="s">
        <v>993</v>
      </c>
      <c r="E332" s="204" t="s">
        <v>396</v>
      </c>
      <c r="F332" s="63">
        <v>1</v>
      </c>
      <c r="G332" s="205">
        <v>94.99</v>
      </c>
      <c r="H332" s="253">
        <f t="shared" si="15"/>
        <v>94.99</v>
      </c>
      <c r="I332" s="292">
        <f t="shared" si="16"/>
        <v>109.50447199999999</v>
      </c>
      <c r="J332" s="266">
        <f t="shared" si="17"/>
        <v>109.50447199999999</v>
      </c>
    </row>
    <row r="333" spans="1:10" ht="30" x14ac:dyDescent="0.25">
      <c r="A333" s="192" t="s">
        <v>994</v>
      </c>
      <c r="B333" s="63">
        <v>20262</v>
      </c>
      <c r="C333" s="193" t="s">
        <v>264</v>
      </c>
      <c r="D333" s="194" t="s">
        <v>995</v>
      </c>
      <c r="E333" s="204" t="s">
        <v>396</v>
      </c>
      <c r="F333" s="63">
        <v>6</v>
      </c>
      <c r="G333" s="205">
        <v>16.899999999999999</v>
      </c>
      <c r="H333" s="253">
        <f t="shared" si="15"/>
        <v>101.39999999999999</v>
      </c>
      <c r="I333" s="292">
        <f t="shared" si="16"/>
        <v>19.482319999999998</v>
      </c>
      <c r="J333" s="266">
        <f t="shared" si="17"/>
        <v>116.89391999999998</v>
      </c>
    </row>
    <row r="334" spans="1:10" ht="45" x14ac:dyDescent="0.25">
      <c r="A334" s="192" t="s">
        <v>996</v>
      </c>
      <c r="B334" s="63">
        <v>7135</v>
      </c>
      <c r="C334" s="193" t="s">
        <v>264</v>
      </c>
      <c r="D334" s="194" t="s">
        <v>997</v>
      </c>
      <c r="E334" s="204" t="s">
        <v>396</v>
      </c>
      <c r="F334" s="63">
        <v>1</v>
      </c>
      <c r="G334" s="205">
        <v>4.76</v>
      </c>
      <c r="H334" s="253">
        <f t="shared" si="15"/>
        <v>4.76</v>
      </c>
      <c r="I334" s="292">
        <f t="shared" si="16"/>
        <v>5.4873279999999998</v>
      </c>
      <c r="J334" s="266">
        <f t="shared" si="17"/>
        <v>5.4873279999999998</v>
      </c>
    </row>
    <row r="335" spans="1:10" ht="45" x14ac:dyDescent="0.25">
      <c r="A335" s="192" t="s">
        <v>998</v>
      </c>
      <c r="B335" s="63">
        <v>37947</v>
      </c>
      <c r="C335" s="193" t="s">
        <v>264</v>
      </c>
      <c r="D335" s="194" t="s">
        <v>999</v>
      </c>
      <c r="E335" s="204" t="s">
        <v>396</v>
      </c>
      <c r="F335" s="63">
        <v>1</v>
      </c>
      <c r="G335" s="205">
        <v>3.87</v>
      </c>
      <c r="H335" s="253">
        <f t="shared" si="15"/>
        <v>3.87</v>
      </c>
      <c r="I335" s="292">
        <f t="shared" si="16"/>
        <v>4.4613360000000002</v>
      </c>
      <c r="J335" s="266">
        <f t="shared" si="17"/>
        <v>4.4613360000000002</v>
      </c>
    </row>
    <row r="336" spans="1:10" ht="60" x14ac:dyDescent="0.25">
      <c r="A336" s="192" t="s">
        <v>1000</v>
      </c>
      <c r="B336" s="63">
        <v>7606</v>
      </c>
      <c r="C336" s="193" t="s">
        <v>264</v>
      </c>
      <c r="D336" s="194" t="s">
        <v>1001</v>
      </c>
      <c r="E336" s="204" t="s">
        <v>396</v>
      </c>
      <c r="F336" s="63">
        <v>1</v>
      </c>
      <c r="G336" s="205">
        <v>60.8</v>
      </c>
      <c r="H336" s="253">
        <f t="shared" si="15"/>
        <v>60.8</v>
      </c>
      <c r="I336" s="292">
        <f t="shared" si="16"/>
        <v>70.090239999999994</v>
      </c>
      <c r="J336" s="266">
        <f t="shared" si="17"/>
        <v>70.090239999999994</v>
      </c>
    </row>
    <row r="337" spans="1:10" ht="45" x14ac:dyDescent="0.25">
      <c r="A337" s="192" t="s">
        <v>1002</v>
      </c>
      <c r="B337" s="63">
        <v>11825</v>
      </c>
      <c r="C337" s="193" t="s">
        <v>264</v>
      </c>
      <c r="D337" s="194" t="s">
        <v>1003</v>
      </c>
      <c r="E337" s="204" t="s">
        <v>396</v>
      </c>
      <c r="F337" s="63">
        <v>1</v>
      </c>
      <c r="G337" s="205">
        <v>63.96</v>
      </c>
      <c r="H337" s="253">
        <f t="shared" si="15"/>
        <v>63.96</v>
      </c>
      <c r="I337" s="292">
        <f t="shared" si="16"/>
        <v>73.733087999999995</v>
      </c>
      <c r="J337" s="266">
        <f t="shared" si="17"/>
        <v>73.733087999999995</v>
      </c>
    </row>
    <row r="338" spans="1:10" ht="45" x14ac:dyDescent="0.25">
      <c r="A338" s="192" t="s">
        <v>1004</v>
      </c>
      <c r="B338" s="63">
        <v>11767</v>
      </c>
      <c r="C338" s="193" t="s">
        <v>264</v>
      </c>
      <c r="D338" s="194" t="s">
        <v>1005</v>
      </c>
      <c r="E338" s="204" t="s">
        <v>396</v>
      </c>
      <c r="F338" s="63">
        <v>1</v>
      </c>
      <c r="G338" s="205">
        <v>170.37</v>
      </c>
      <c r="H338" s="253">
        <f t="shared" si="15"/>
        <v>170.37</v>
      </c>
      <c r="I338" s="292">
        <f t="shared" si="16"/>
        <v>196.402536</v>
      </c>
      <c r="J338" s="266">
        <f t="shared" si="17"/>
        <v>196.402536</v>
      </c>
    </row>
    <row r="339" spans="1:10" ht="45" x14ac:dyDescent="0.25">
      <c r="A339" s="192" t="s">
        <v>1006</v>
      </c>
      <c r="B339" s="63">
        <v>11766</v>
      </c>
      <c r="C339" s="193" t="s">
        <v>264</v>
      </c>
      <c r="D339" s="194" t="s">
        <v>1007</v>
      </c>
      <c r="E339" s="204" t="s">
        <v>396</v>
      </c>
      <c r="F339" s="63">
        <v>1</v>
      </c>
      <c r="G339" s="205">
        <v>39.71</v>
      </c>
      <c r="H339" s="253">
        <f t="shared" si="15"/>
        <v>39.71</v>
      </c>
      <c r="I339" s="292">
        <f t="shared" si="16"/>
        <v>45.777687999999998</v>
      </c>
      <c r="J339" s="266">
        <f t="shared" si="17"/>
        <v>45.777687999999998</v>
      </c>
    </row>
    <row r="340" spans="1:10" ht="45" x14ac:dyDescent="0.25">
      <c r="A340" s="192" t="s">
        <v>1008</v>
      </c>
      <c r="B340" s="63">
        <v>11824</v>
      </c>
      <c r="C340" s="193" t="s">
        <v>264</v>
      </c>
      <c r="D340" s="194" t="s">
        <v>1009</v>
      </c>
      <c r="E340" s="204" t="s">
        <v>396</v>
      </c>
      <c r="F340" s="63">
        <v>1</v>
      </c>
      <c r="G340" s="205">
        <v>46.71</v>
      </c>
      <c r="H340" s="253">
        <f t="shared" si="15"/>
        <v>46.71</v>
      </c>
      <c r="I340" s="292">
        <f t="shared" si="16"/>
        <v>53.847287999999999</v>
      </c>
      <c r="J340" s="266">
        <f t="shared" si="17"/>
        <v>53.847287999999999</v>
      </c>
    </row>
    <row r="341" spans="1:10" ht="45" x14ac:dyDescent="0.25">
      <c r="A341" s="192" t="s">
        <v>1010</v>
      </c>
      <c r="B341" s="63">
        <v>11765</v>
      </c>
      <c r="C341" s="193" t="s">
        <v>264</v>
      </c>
      <c r="D341" s="194" t="s">
        <v>1011</v>
      </c>
      <c r="E341" s="204" t="s">
        <v>396</v>
      </c>
      <c r="F341" s="63">
        <v>1</v>
      </c>
      <c r="G341" s="205">
        <v>72.599999999999994</v>
      </c>
      <c r="H341" s="253">
        <f t="shared" si="15"/>
        <v>72.599999999999994</v>
      </c>
      <c r="I341" s="292">
        <f t="shared" si="16"/>
        <v>83.693279999999987</v>
      </c>
      <c r="J341" s="266">
        <f t="shared" si="17"/>
        <v>83.693279999999987</v>
      </c>
    </row>
    <row r="342" spans="1:10" ht="45" x14ac:dyDescent="0.25">
      <c r="A342" s="192" t="s">
        <v>1012</v>
      </c>
      <c r="B342" s="63">
        <v>11773</v>
      </c>
      <c r="C342" s="193" t="s">
        <v>264</v>
      </c>
      <c r="D342" s="194" t="s">
        <v>1013</v>
      </c>
      <c r="E342" s="204" t="s">
        <v>396</v>
      </c>
      <c r="F342" s="63">
        <v>1</v>
      </c>
      <c r="G342" s="205">
        <v>130.93</v>
      </c>
      <c r="H342" s="253">
        <f t="shared" si="15"/>
        <v>130.93</v>
      </c>
      <c r="I342" s="292">
        <f t="shared" si="16"/>
        <v>150.936104</v>
      </c>
      <c r="J342" s="266">
        <f t="shared" si="17"/>
        <v>150.936104</v>
      </c>
    </row>
    <row r="343" spans="1:10" ht="45" x14ac:dyDescent="0.25">
      <c r="A343" s="192" t="s">
        <v>1014</v>
      </c>
      <c r="B343" s="63">
        <v>7602</v>
      </c>
      <c r="C343" s="193" t="s">
        <v>264</v>
      </c>
      <c r="D343" s="194" t="s">
        <v>1015</v>
      </c>
      <c r="E343" s="204" t="s">
        <v>396</v>
      </c>
      <c r="F343" s="63">
        <v>1</v>
      </c>
      <c r="G343" s="205">
        <v>48.24</v>
      </c>
      <c r="H343" s="253">
        <f t="shared" si="15"/>
        <v>48.24</v>
      </c>
      <c r="I343" s="292">
        <f t="shared" si="16"/>
        <v>55.611072</v>
      </c>
      <c r="J343" s="266">
        <f t="shared" si="17"/>
        <v>55.611072</v>
      </c>
    </row>
    <row r="344" spans="1:10" ht="30" x14ac:dyDescent="0.25">
      <c r="A344" s="192" t="s">
        <v>1016</v>
      </c>
      <c r="B344" s="63">
        <v>9836</v>
      </c>
      <c r="C344" s="193" t="s">
        <v>264</v>
      </c>
      <c r="D344" s="194" t="s">
        <v>1017</v>
      </c>
      <c r="E344" s="204" t="s">
        <v>346</v>
      </c>
      <c r="F344" s="63">
        <v>10</v>
      </c>
      <c r="G344" s="205">
        <v>11.09</v>
      </c>
      <c r="H344" s="253">
        <f t="shared" si="15"/>
        <v>110.9</v>
      </c>
      <c r="I344" s="292">
        <f t="shared" si="16"/>
        <v>12.784552</v>
      </c>
      <c r="J344" s="266">
        <f t="shared" si="17"/>
        <v>127.84551999999999</v>
      </c>
    </row>
    <row r="345" spans="1:10" ht="30" x14ac:dyDescent="0.25">
      <c r="A345" s="192" t="s">
        <v>1018</v>
      </c>
      <c r="B345" s="63">
        <v>20065</v>
      </c>
      <c r="C345" s="193" t="s">
        <v>264</v>
      </c>
      <c r="D345" s="194" t="s">
        <v>1019</v>
      </c>
      <c r="E345" s="204" t="s">
        <v>346</v>
      </c>
      <c r="F345" s="63">
        <v>4</v>
      </c>
      <c r="G345" s="205">
        <v>28.99</v>
      </c>
      <c r="H345" s="253">
        <f t="shared" si="15"/>
        <v>115.96</v>
      </c>
      <c r="I345" s="292">
        <f t="shared" si="16"/>
        <v>33.419671999999998</v>
      </c>
      <c r="J345" s="266">
        <f t="shared" si="17"/>
        <v>133.67868799999999</v>
      </c>
    </row>
    <row r="346" spans="1:10" ht="30" x14ac:dyDescent="0.25">
      <c r="A346" s="192" t="s">
        <v>1020</v>
      </c>
      <c r="B346" s="63">
        <v>9835</v>
      </c>
      <c r="C346" s="193" t="s">
        <v>264</v>
      </c>
      <c r="D346" s="194" t="s">
        <v>1021</v>
      </c>
      <c r="E346" s="204" t="s">
        <v>346</v>
      </c>
      <c r="F346" s="63">
        <v>10</v>
      </c>
      <c r="G346" s="205">
        <v>4.84</v>
      </c>
      <c r="H346" s="253">
        <f t="shared" si="15"/>
        <v>48.4</v>
      </c>
      <c r="I346" s="292">
        <f t="shared" si="16"/>
        <v>5.5795519999999996</v>
      </c>
      <c r="J346" s="266">
        <f t="shared" si="17"/>
        <v>55.795519999999996</v>
      </c>
    </row>
    <row r="347" spans="1:10" ht="30" x14ac:dyDescent="0.25">
      <c r="A347" s="192" t="s">
        <v>1022</v>
      </c>
      <c r="B347" s="63">
        <v>9837</v>
      </c>
      <c r="C347" s="193" t="s">
        <v>264</v>
      </c>
      <c r="D347" s="194" t="s">
        <v>1023</v>
      </c>
      <c r="E347" s="204" t="s">
        <v>346</v>
      </c>
      <c r="F347" s="63">
        <v>10</v>
      </c>
      <c r="G347" s="205">
        <v>10.5</v>
      </c>
      <c r="H347" s="253">
        <f t="shared" si="15"/>
        <v>105</v>
      </c>
      <c r="I347" s="292">
        <f t="shared" si="16"/>
        <v>12.1044</v>
      </c>
      <c r="J347" s="266">
        <f t="shared" si="17"/>
        <v>121.044</v>
      </c>
    </row>
    <row r="348" spans="1:10" ht="30" x14ac:dyDescent="0.25">
      <c r="A348" s="192" t="s">
        <v>1024</v>
      </c>
      <c r="B348" s="63">
        <v>9838</v>
      </c>
      <c r="C348" s="193" t="s">
        <v>264</v>
      </c>
      <c r="D348" s="194" t="s">
        <v>1025</v>
      </c>
      <c r="E348" s="204" t="s">
        <v>346</v>
      </c>
      <c r="F348" s="63">
        <v>10</v>
      </c>
      <c r="G348" s="205">
        <v>8</v>
      </c>
      <c r="H348" s="253">
        <f t="shared" si="15"/>
        <v>80</v>
      </c>
      <c r="I348" s="292">
        <f t="shared" si="16"/>
        <v>9.2224000000000004</v>
      </c>
      <c r="J348" s="266">
        <f t="shared" si="17"/>
        <v>92.224000000000004</v>
      </c>
    </row>
    <row r="349" spans="1:10" ht="30" x14ac:dyDescent="0.25">
      <c r="A349" s="192" t="s">
        <v>1026</v>
      </c>
      <c r="B349" s="63">
        <v>9868</v>
      </c>
      <c r="C349" s="193" t="s">
        <v>264</v>
      </c>
      <c r="D349" s="194" t="s">
        <v>1027</v>
      </c>
      <c r="E349" s="204" t="s">
        <v>346</v>
      </c>
      <c r="F349" s="63">
        <v>10</v>
      </c>
      <c r="G349" s="205">
        <v>3.8</v>
      </c>
      <c r="H349" s="253">
        <f t="shared" si="15"/>
        <v>38</v>
      </c>
      <c r="I349" s="292">
        <f t="shared" si="16"/>
        <v>4.3806399999999996</v>
      </c>
      <c r="J349" s="266">
        <f t="shared" si="17"/>
        <v>43.806399999999996</v>
      </c>
    </row>
    <row r="350" spans="1:10" ht="30" x14ac:dyDescent="0.25">
      <c r="A350" s="192" t="s">
        <v>1028</v>
      </c>
      <c r="B350" s="63">
        <v>9869</v>
      </c>
      <c r="C350" s="193" t="s">
        <v>264</v>
      </c>
      <c r="D350" s="194" t="s">
        <v>1029</v>
      </c>
      <c r="E350" s="204" t="s">
        <v>346</v>
      </c>
      <c r="F350" s="63">
        <v>10</v>
      </c>
      <c r="G350" s="205">
        <v>8.1999999999999993</v>
      </c>
      <c r="H350" s="253">
        <f t="shared" si="15"/>
        <v>82</v>
      </c>
      <c r="I350" s="292">
        <f t="shared" si="16"/>
        <v>9.4529599999999991</v>
      </c>
      <c r="J350" s="266">
        <f t="shared" si="17"/>
        <v>94.529599999999988</v>
      </c>
    </row>
    <row r="351" spans="1:10" ht="30" x14ac:dyDescent="0.25">
      <c r="A351" s="192" t="s">
        <v>1030</v>
      </c>
      <c r="B351" s="63">
        <v>9874</v>
      </c>
      <c r="C351" s="193" t="s">
        <v>264</v>
      </c>
      <c r="D351" s="194" t="s">
        <v>1031</v>
      </c>
      <c r="E351" s="204" t="s">
        <v>346</v>
      </c>
      <c r="F351" s="63">
        <v>4</v>
      </c>
      <c r="G351" s="205">
        <v>12.88</v>
      </c>
      <c r="H351" s="253">
        <f t="shared" si="15"/>
        <v>51.52</v>
      </c>
      <c r="I351" s="292">
        <f t="shared" si="16"/>
        <v>14.848064000000001</v>
      </c>
      <c r="J351" s="266">
        <f t="shared" si="17"/>
        <v>59.392256000000003</v>
      </c>
    </row>
    <row r="352" spans="1:10" ht="30" x14ac:dyDescent="0.25">
      <c r="A352" s="192" t="s">
        <v>1032</v>
      </c>
      <c r="B352" s="63">
        <v>9875</v>
      </c>
      <c r="C352" s="193" t="s">
        <v>264</v>
      </c>
      <c r="D352" s="194" t="s">
        <v>1033</v>
      </c>
      <c r="E352" s="204" t="s">
        <v>346</v>
      </c>
      <c r="F352" s="63">
        <v>4</v>
      </c>
      <c r="G352" s="205">
        <v>14.12</v>
      </c>
      <c r="H352" s="253">
        <f t="shared" si="15"/>
        <v>56.48</v>
      </c>
      <c r="I352" s="292">
        <f t="shared" si="16"/>
        <v>16.277535999999998</v>
      </c>
      <c r="J352" s="266">
        <f t="shared" si="17"/>
        <v>65.110143999999991</v>
      </c>
    </row>
    <row r="353" spans="1:10" ht="30" x14ac:dyDescent="0.25">
      <c r="A353" s="192" t="s">
        <v>1034</v>
      </c>
      <c r="B353" s="63">
        <v>9867</v>
      </c>
      <c r="C353" s="193" t="s">
        <v>264</v>
      </c>
      <c r="D353" s="194" t="s">
        <v>1035</v>
      </c>
      <c r="E353" s="204" t="s">
        <v>346</v>
      </c>
      <c r="F353" s="63">
        <v>10</v>
      </c>
      <c r="G353" s="205">
        <v>3.37</v>
      </c>
      <c r="H353" s="253">
        <f t="shared" si="15"/>
        <v>33.700000000000003</v>
      </c>
      <c r="I353" s="292">
        <f t="shared" si="16"/>
        <v>3.8849360000000002</v>
      </c>
      <c r="J353" s="266">
        <f t="shared" si="17"/>
        <v>38.849360000000004</v>
      </c>
    </row>
    <row r="354" spans="1:10" ht="30" x14ac:dyDescent="0.25">
      <c r="A354" s="192" t="s">
        <v>1036</v>
      </c>
      <c r="B354" s="63">
        <v>9873</v>
      </c>
      <c r="C354" s="193" t="s">
        <v>264</v>
      </c>
      <c r="D354" s="194" t="s">
        <v>1037</v>
      </c>
      <c r="E354" s="204" t="s">
        <v>346</v>
      </c>
      <c r="F354" s="63">
        <v>4</v>
      </c>
      <c r="G354" s="205">
        <v>23.24</v>
      </c>
      <c r="H354" s="253">
        <f t="shared" si="15"/>
        <v>92.96</v>
      </c>
      <c r="I354" s="292">
        <f t="shared" si="16"/>
        <v>26.791072</v>
      </c>
      <c r="J354" s="266">
        <f t="shared" si="17"/>
        <v>107.164288</v>
      </c>
    </row>
    <row r="355" spans="1:10" ht="30" x14ac:dyDescent="0.25">
      <c r="A355" s="192" t="s">
        <v>1038</v>
      </c>
      <c r="B355" s="63">
        <v>9871</v>
      </c>
      <c r="C355" s="193" t="s">
        <v>264</v>
      </c>
      <c r="D355" s="194" t="s">
        <v>1039</v>
      </c>
      <c r="E355" s="204" t="s">
        <v>346</v>
      </c>
      <c r="F355" s="63">
        <v>4</v>
      </c>
      <c r="G355" s="205">
        <v>38.5</v>
      </c>
      <c r="H355" s="253">
        <f t="shared" si="15"/>
        <v>154</v>
      </c>
      <c r="I355" s="292">
        <f t="shared" si="16"/>
        <v>44.382800000000003</v>
      </c>
      <c r="J355" s="266">
        <f t="shared" si="17"/>
        <v>177.53120000000001</v>
      </c>
    </row>
    <row r="356" spans="1:10" ht="30" x14ac:dyDescent="0.25">
      <c r="A356" s="192" t="s">
        <v>1040</v>
      </c>
      <c r="B356" s="63">
        <v>9872</v>
      </c>
      <c r="C356" s="193" t="s">
        <v>264</v>
      </c>
      <c r="D356" s="194" t="s">
        <v>1041</v>
      </c>
      <c r="E356" s="204" t="s">
        <v>346</v>
      </c>
      <c r="F356" s="63">
        <v>1</v>
      </c>
      <c r="G356" s="205">
        <v>53.57</v>
      </c>
      <c r="H356" s="253">
        <f t="shared" si="15"/>
        <v>53.57</v>
      </c>
      <c r="I356" s="292">
        <f t="shared" ref="I356:I366" si="18">(G356+G356*$G$590)*(100%-$J$3)</f>
        <v>61.755496000000001</v>
      </c>
      <c r="J356" s="266">
        <f t="shared" ref="J356:J366" si="19">I356*F356</f>
        <v>61.755496000000001</v>
      </c>
    </row>
    <row r="357" spans="1:10" ht="30" x14ac:dyDescent="0.25">
      <c r="A357" s="192" t="s">
        <v>1042</v>
      </c>
      <c r="B357" s="63">
        <v>9870</v>
      </c>
      <c r="C357" s="193" t="s">
        <v>264</v>
      </c>
      <c r="D357" s="194" t="s">
        <v>1043</v>
      </c>
      <c r="E357" s="204" t="s">
        <v>346</v>
      </c>
      <c r="F357" s="63">
        <v>1</v>
      </c>
      <c r="G357" s="205">
        <v>88.83</v>
      </c>
      <c r="H357" s="253">
        <f t="shared" ref="H357:H366" si="20">F357*G357</f>
        <v>88.83</v>
      </c>
      <c r="I357" s="292">
        <f t="shared" si="18"/>
        <v>102.40322399999999</v>
      </c>
      <c r="J357" s="266">
        <f t="shared" si="19"/>
        <v>102.40322399999999</v>
      </c>
    </row>
    <row r="358" spans="1:10" ht="30" x14ac:dyDescent="0.25">
      <c r="A358" s="192" t="s">
        <v>1044</v>
      </c>
      <c r="B358" s="63">
        <v>9908</v>
      </c>
      <c r="C358" s="193" t="s">
        <v>264</v>
      </c>
      <c r="D358" s="194" t="s">
        <v>1045</v>
      </c>
      <c r="E358" s="204" t="s">
        <v>396</v>
      </c>
      <c r="F358" s="63">
        <v>1</v>
      </c>
      <c r="G358" s="205">
        <v>348.51</v>
      </c>
      <c r="H358" s="253">
        <f t="shared" si="20"/>
        <v>348.51</v>
      </c>
      <c r="I358" s="292">
        <f t="shared" si="18"/>
        <v>401.76232799999997</v>
      </c>
      <c r="J358" s="266">
        <f t="shared" si="19"/>
        <v>401.76232799999997</v>
      </c>
    </row>
    <row r="359" spans="1:10" ht="30" x14ac:dyDescent="0.25">
      <c r="A359" s="192" t="s">
        <v>1046</v>
      </c>
      <c r="B359" s="63">
        <v>9905</v>
      </c>
      <c r="C359" s="193" t="s">
        <v>264</v>
      </c>
      <c r="D359" s="194" t="s">
        <v>1047</v>
      </c>
      <c r="E359" s="204" t="s">
        <v>396</v>
      </c>
      <c r="F359" s="63">
        <v>1</v>
      </c>
      <c r="G359" s="205">
        <v>6.06</v>
      </c>
      <c r="H359" s="253">
        <f t="shared" si="20"/>
        <v>6.06</v>
      </c>
      <c r="I359" s="292">
        <f t="shared" si="18"/>
        <v>6.9859679999999997</v>
      </c>
      <c r="J359" s="266">
        <f t="shared" si="19"/>
        <v>6.9859679999999997</v>
      </c>
    </row>
    <row r="360" spans="1:10" ht="30" x14ac:dyDescent="0.25">
      <c r="A360" s="192" t="s">
        <v>1048</v>
      </c>
      <c r="B360" s="63">
        <v>9906</v>
      </c>
      <c r="C360" s="193" t="s">
        <v>264</v>
      </c>
      <c r="D360" s="194" t="s">
        <v>1049</v>
      </c>
      <c r="E360" s="204" t="s">
        <v>396</v>
      </c>
      <c r="F360" s="63">
        <v>1</v>
      </c>
      <c r="G360" s="205">
        <v>7.31</v>
      </c>
      <c r="H360" s="253">
        <f t="shared" si="20"/>
        <v>7.31</v>
      </c>
      <c r="I360" s="292">
        <f t="shared" si="18"/>
        <v>8.4269679999999987</v>
      </c>
      <c r="J360" s="266">
        <f t="shared" si="19"/>
        <v>8.4269679999999987</v>
      </c>
    </row>
    <row r="361" spans="1:10" ht="30" x14ac:dyDescent="0.25">
      <c r="A361" s="192" t="s">
        <v>1050</v>
      </c>
      <c r="B361" s="63">
        <v>9895</v>
      </c>
      <c r="C361" s="193" t="s">
        <v>264</v>
      </c>
      <c r="D361" s="194" t="s">
        <v>1051</v>
      </c>
      <c r="E361" s="204" t="s">
        <v>396</v>
      </c>
      <c r="F361" s="63">
        <v>1</v>
      </c>
      <c r="G361" s="205">
        <v>12.31</v>
      </c>
      <c r="H361" s="253">
        <f t="shared" si="20"/>
        <v>12.31</v>
      </c>
      <c r="I361" s="292">
        <f t="shared" si="18"/>
        <v>14.190968</v>
      </c>
      <c r="J361" s="266">
        <f t="shared" si="19"/>
        <v>14.190968</v>
      </c>
    </row>
    <row r="362" spans="1:10" ht="30" x14ac:dyDescent="0.25">
      <c r="A362" s="192" t="s">
        <v>1052</v>
      </c>
      <c r="B362" s="63">
        <v>9894</v>
      </c>
      <c r="C362" s="193" t="s">
        <v>264</v>
      </c>
      <c r="D362" s="194" t="s">
        <v>1053</v>
      </c>
      <c r="E362" s="204" t="s">
        <v>396</v>
      </c>
      <c r="F362" s="63">
        <v>1</v>
      </c>
      <c r="G362" s="205">
        <v>23.68</v>
      </c>
      <c r="H362" s="253">
        <f t="shared" si="20"/>
        <v>23.68</v>
      </c>
      <c r="I362" s="292">
        <f t="shared" si="18"/>
        <v>27.298303999999998</v>
      </c>
      <c r="J362" s="266">
        <f t="shared" si="19"/>
        <v>27.298303999999998</v>
      </c>
    </row>
    <row r="363" spans="1:10" ht="30" x14ac:dyDescent="0.25">
      <c r="A363" s="192" t="s">
        <v>1054</v>
      </c>
      <c r="B363" s="63">
        <v>9897</v>
      </c>
      <c r="C363" s="193" t="s">
        <v>264</v>
      </c>
      <c r="D363" s="194" t="s">
        <v>1055</v>
      </c>
      <c r="E363" s="204" t="s">
        <v>396</v>
      </c>
      <c r="F363" s="63">
        <v>1</v>
      </c>
      <c r="G363" s="205">
        <v>25.28</v>
      </c>
      <c r="H363" s="253">
        <f t="shared" si="20"/>
        <v>25.28</v>
      </c>
      <c r="I363" s="292">
        <f t="shared" si="18"/>
        <v>29.142784000000002</v>
      </c>
      <c r="J363" s="266">
        <f t="shared" si="19"/>
        <v>29.142784000000002</v>
      </c>
    </row>
    <row r="364" spans="1:10" ht="30" x14ac:dyDescent="0.25">
      <c r="A364" s="192" t="s">
        <v>1056</v>
      </c>
      <c r="B364" s="63">
        <v>9910</v>
      </c>
      <c r="C364" s="193" t="s">
        <v>264</v>
      </c>
      <c r="D364" s="194" t="s">
        <v>1057</v>
      </c>
      <c r="E364" s="204" t="s">
        <v>396</v>
      </c>
      <c r="F364" s="63">
        <v>1</v>
      </c>
      <c r="G364" s="205">
        <v>65.78</v>
      </c>
      <c r="H364" s="253">
        <f t="shared" si="20"/>
        <v>65.78</v>
      </c>
      <c r="I364" s="292">
        <f t="shared" si="18"/>
        <v>75.831184000000007</v>
      </c>
      <c r="J364" s="266">
        <f t="shared" si="19"/>
        <v>75.831184000000007</v>
      </c>
    </row>
    <row r="365" spans="1:10" ht="30" x14ac:dyDescent="0.25">
      <c r="A365" s="192" t="s">
        <v>1058</v>
      </c>
      <c r="B365" s="63">
        <v>9909</v>
      </c>
      <c r="C365" s="193" t="s">
        <v>264</v>
      </c>
      <c r="D365" s="194" t="s">
        <v>1059</v>
      </c>
      <c r="E365" s="204" t="s">
        <v>396</v>
      </c>
      <c r="F365" s="63">
        <v>1</v>
      </c>
      <c r="G365" s="205">
        <v>133.97999999999999</v>
      </c>
      <c r="H365" s="253">
        <f t="shared" si="20"/>
        <v>133.97999999999999</v>
      </c>
      <c r="I365" s="292">
        <f t="shared" si="18"/>
        <v>154.45214399999998</v>
      </c>
      <c r="J365" s="266">
        <f t="shared" si="19"/>
        <v>154.45214399999998</v>
      </c>
    </row>
    <row r="366" spans="1:10" ht="30.75" thickBot="1" x14ac:dyDescent="0.3">
      <c r="A366" s="192" t="s">
        <v>1060</v>
      </c>
      <c r="B366" s="63">
        <v>9907</v>
      </c>
      <c r="C366" s="193" t="s">
        <v>264</v>
      </c>
      <c r="D366" s="194" t="s">
        <v>1061</v>
      </c>
      <c r="E366" s="204" t="s">
        <v>396</v>
      </c>
      <c r="F366" s="63">
        <v>1</v>
      </c>
      <c r="G366" s="205">
        <v>158.19</v>
      </c>
      <c r="H366" s="253">
        <f t="shared" si="20"/>
        <v>158.19</v>
      </c>
      <c r="I366" s="292">
        <f t="shared" si="18"/>
        <v>182.36143200000001</v>
      </c>
      <c r="J366" s="267">
        <f t="shared" si="19"/>
        <v>182.36143200000001</v>
      </c>
    </row>
    <row r="367" spans="1:10" ht="15.75" thickBot="1" x14ac:dyDescent="0.3">
      <c r="A367" s="553" t="s">
        <v>1062</v>
      </c>
      <c r="B367" s="554"/>
      <c r="C367" s="554"/>
      <c r="D367" s="554"/>
      <c r="E367" s="554"/>
      <c r="F367" s="554"/>
      <c r="G367" s="554"/>
      <c r="H367" s="250">
        <f>SUM(H163:H366)</f>
        <v>14307.47</v>
      </c>
      <c r="I367" s="264" t="s">
        <v>1504</v>
      </c>
      <c r="J367" s="265">
        <f>SUM(J163:J366)</f>
        <v>16493.651415999993</v>
      </c>
    </row>
    <row r="368" spans="1:10" ht="15.75" thickBot="1" x14ac:dyDescent="0.3">
      <c r="D368" s="198"/>
      <c r="G368" s="199"/>
      <c r="H368" s="199"/>
    </row>
    <row r="369" spans="1:10" ht="15.75" thickBot="1" x14ac:dyDescent="0.3">
      <c r="A369" s="533" t="s">
        <v>1063</v>
      </c>
      <c r="B369" s="534"/>
      <c r="C369" s="534"/>
      <c r="D369" s="534"/>
      <c r="E369" s="534"/>
      <c r="F369" s="534"/>
      <c r="G369" s="534"/>
      <c r="H369" s="534"/>
      <c r="I369" s="534"/>
      <c r="J369" s="535"/>
    </row>
    <row r="370" spans="1:10" ht="45.75" thickBot="1" x14ac:dyDescent="0.3">
      <c r="A370" s="200" t="s">
        <v>29</v>
      </c>
      <c r="B370" s="201" t="s">
        <v>335</v>
      </c>
      <c r="C370" s="201" t="s">
        <v>255</v>
      </c>
      <c r="D370" s="202" t="s">
        <v>336</v>
      </c>
      <c r="E370" s="201" t="s">
        <v>38</v>
      </c>
      <c r="F370" s="201" t="s">
        <v>337</v>
      </c>
      <c r="G370" s="203" t="s">
        <v>338</v>
      </c>
      <c r="H370" s="262" t="s">
        <v>339</v>
      </c>
      <c r="I370" s="294" t="s">
        <v>1505</v>
      </c>
      <c r="J370" s="295" t="s">
        <v>1506</v>
      </c>
    </row>
    <row r="371" spans="1:10" ht="45" x14ac:dyDescent="0.25">
      <c r="A371" s="192" t="s">
        <v>1064</v>
      </c>
      <c r="B371" s="193">
        <v>392</v>
      </c>
      <c r="C371" s="193" t="s">
        <v>264</v>
      </c>
      <c r="D371" s="194" t="s">
        <v>1065</v>
      </c>
      <c r="E371" s="193" t="s">
        <v>396</v>
      </c>
      <c r="F371" s="193">
        <v>15</v>
      </c>
      <c r="G371" s="195">
        <v>2.52</v>
      </c>
      <c r="H371" s="253">
        <f>F371*G371</f>
        <v>37.799999999999997</v>
      </c>
      <c r="I371" s="269">
        <f>(G371+G371*$G$590)*(100%-$J$3)</f>
        <v>2.9050560000000001</v>
      </c>
      <c r="J371" s="266">
        <f>I371*F371</f>
        <v>43.575839999999999</v>
      </c>
    </row>
    <row r="372" spans="1:10" ht="45" x14ac:dyDescent="0.25">
      <c r="A372" s="192" t="s">
        <v>1066</v>
      </c>
      <c r="B372" s="63">
        <v>39128</v>
      </c>
      <c r="C372" s="193" t="s">
        <v>264</v>
      </c>
      <c r="D372" s="194" t="s">
        <v>1067</v>
      </c>
      <c r="E372" s="63" t="s">
        <v>396</v>
      </c>
      <c r="F372" s="63">
        <v>15</v>
      </c>
      <c r="G372" s="205">
        <v>2.68</v>
      </c>
      <c r="H372" s="253">
        <f t="shared" ref="H372:H435" si="21">F372*G372</f>
        <v>40.200000000000003</v>
      </c>
      <c r="I372" s="269">
        <f t="shared" ref="I372:I435" si="22">(G372+G372*$G$590)*(100%-$J$3)</f>
        <v>3.0895040000000003</v>
      </c>
      <c r="J372" s="266">
        <f t="shared" ref="J372:J435" si="23">I372*F372</f>
        <v>46.342560000000006</v>
      </c>
    </row>
    <row r="373" spans="1:10" ht="45" x14ac:dyDescent="0.25">
      <c r="A373" s="192" t="s">
        <v>1068</v>
      </c>
      <c r="B373" s="63">
        <v>39129</v>
      </c>
      <c r="C373" s="193" t="s">
        <v>264</v>
      </c>
      <c r="D373" s="194" t="s">
        <v>1069</v>
      </c>
      <c r="E373" s="63" t="s">
        <v>396</v>
      </c>
      <c r="F373" s="63">
        <v>15</v>
      </c>
      <c r="G373" s="205">
        <v>2.87</v>
      </c>
      <c r="H373" s="253">
        <f t="shared" si="21"/>
        <v>43.050000000000004</v>
      </c>
      <c r="I373" s="269">
        <f t="shared" si="22"/>
        <v>3.3085360000000001</v>
      </c>
      <c r="J373" s="266">
        <f t="shared" si="23"/>
        <v>49.628039999999999</v>
      </c>
    </row>
    <row r="374" spans="1:10" ht="45" x14ac:dyDescent="0.25">
      <c r="A374" s="192" t="s">
        <v>1070</v>
      </c>
      <c r="B374" s="63">
        <v>39127</v>
      </c>
      <c r="C374" s="193" t="s">
        <v>264</v>
      </c>
      <c r="D374" s="194" t="s">
        <v>1071</v>
      </c>
      <c r="E374" s="63" t="s">
        <v>396</v>
      </c>
      <c r="F374" s="63">
        <v>10</v>
      </c>
      <c r="G374" s="205">
        <v>2.4500000000000002</v>
      </c>
      <c r="H374" s="253">
        <f t="shared" si="21"/>
        <v>24.5</v>
      </c>
      <c r="I374" s="269">
        <f t="shared" si="22"/>
        <v>2.8243600000000004</v>
      </c>
      <c r="J374" s="266">
        <f t="shared" si="23"/>
        <v>28.243600000000004</v>
      </c>
    </row>
    <row r="375" spans="1:10" ht="45" x14ac:dyDescent="0.25">
      <c r="A375" s="192" t="s">
        <v>1072</v>
      </c>
      <c r="B375" s="63">
        <v>39132</v>
      </c>
      <c r="C375" s="193" t="s">
        <v>264</v>
      </c>
      <c r="D375" s="194" t="s">
        <v>1073</v>
      </c>
      <c r="E375" s="63" t="s">
        <v>396</v>
      </c>
      <c r="F375" s="63">
        <v>10</v>
      </c>
      <c r="G375" s="205">
        <v>5.36</v>
      </c>
      <c r="H375" s="253">
        <f t="shared" si="21"/>
        <v>53.6</v>
      </c>
      <c r="I375" s="269">
        <f t="shared" si="22"/>
        <v>6.1790080000000005</v>
      </c>
      <c r="J375" s="266">
        <f t="shared" si="23"/>
        <v>61.790080000000003</v>
      </c>
    </row>
    <row r="376" spans="1:10" ht="45" x14ac:dyDescent="0.25">
      <c r="A376" s="192" t="s">
        <v>1074</v>
      </c>
      <c r="B376" s="63">
        <v>39133</v>
      </c>
      <c r="C376" s="193" t="s">
        <v>264</v>
      </c>
      <c r="D376" s="194" t="s">
        <v>1075</v>
      </c>
      <c r="E376" s="63" t="s">
        <v>396</v>
      </c>
      <c r="F376" s="63">
        <v>10</v>
      </c>
      <c r="G376" s="205">
        <v>6.7</v>
      </c>
      <c r="H376" s="253">
        <f t="shared" si="21"/>
        <v>67</v>
      </c>
      <c r="I376" s="269">
        <f t="shared" si="22"/>
        <v>7.7237600000000004</v>
      </c>
      <c r="J376" s="266">
        <f t="shared" si="23"/>
        <v>77.2376</v>
      </c>
    </row>
    <row r="377" spans="1:10" ht="45" x14ac:dyDescent="0.25">
      <c r="A377" s="192" t="s">
        <v>1076</v>
      </c>
      <c r="B377" s="63">
        <v>410</v>
      </c>
      <c r="C377" s="193" t="s">
        <v>264</v>
      </c>
      <c r="D377" s="194" t="s">
        <v>1077</v>
      </c>
      <c r="E377" s="63" t="s">
        <v>396</v>
      </c>
      <c r="F377" s="63">
        <v>35</v>
      </c>
      <c r="G377" s="205">
        <v>0.19</v>
      </c>
      <c r="H377" s="253">
        <f t="shared" si="21"/>
        <v>6.65</v>
      </c>
      <c r="I377" s="269">
        <f t="shared" si="22"/>
        <v>0.219032</v>
      </c>
      <c r="J377" s="266">
        <f t="shared" si="23"/>
        <v>7.6661200000000003</v>
      </c>
    </row>
    <row r="378" spans="1:10" ht="45" x14ac:dyDescent="0.25">
      <c r="A378" s="192" t="s">
        <v>1078</v>
      </c>
      <c r="B378" s="63">
        <v>408</v>
      </c>
      <c r="C378" s="193" t="s">
        <v>264</v>
      </c>
      <c r="D378" s="194" t="s">
        <v>1079</v>
      </c>
      <c r="E378" s="63" t="s">
        <v>396</v>
      </c>
      <c r="F378" s="63">
        <v>35</v>
      </c>
      <c r="G378" s="205">
        <v>1.24</v>
      </c>
      <c r="H378" s="253">
        <f t="shared" si="21"/>
        <v>43.4</v>
      </c>
      <c r="I378" s="269">
        <f t="shared" si="22"/>
        <v>1.4294720000000001</v>
      </c>
      <c r="J378" s="266">
        <f t="shared" si="23"/>
        <v>50.03152</v>
      </c>
    </row>
    <row r="379" spans="1:10" ht="45" x14ac:dyDescent="0.25">
      <c r="A379" s="192" t="s">
        <v>1080</v>
      </c>
      <c r="B379" s="63">
        <v>412</v>
      </c>
      <c r="C379" s="193" t="s">
        <v>264</v>
      </c>
      <c r="D379" s="194" t="s">
        <v>1081</v>
      </c>
      <c r="E379" s="63" t="s">
        <v>396</v>
      </c>
      <c r="F379" s="63">
        <v>35</v>
      </c>
      <c r="G379" s="205">
        <v>1.28</v>
      </c>
      <c r="H379" s="253">
        <f t="shared" si="21"/>
        <v>44.800000000000004</v>
      </c>
      <c r="I379" s="269">
        <f t="shared" si="22"/>
        <v>1.475584</v>
      </c>
      <c r="J379" s="266">
        <f t="shared" si="23"/>
        <v>51.645440000000001</v>
      </c>
    </row>
    <row r="380" spans="1:10" ht="45" x14ac:dyDescent="0.25">
      <c r="A380" s="192" t="s">
        <v>1082</v>
      </c>
      <c r="B380" s="63">
        <v>414</v>
      </c>
      <c r="C380" s="193" t="s">
        <v>264</v>
      </c>
      <c r="D380" s="194" t="s">
        <v>1083</v>
      </c>
      <c r="E380" s="63" t="s">
        <v>396</v>
      </c>
      <c r="F380" s="63">
        <v>35</v>
      </c>
      <c r="G380" s="205">
        <v>0.08</v>
      </c>
      <c r="H380" s="253">
        <f t="shared" si="21"/>
        <v>2.8000000000000003</v>
      </c>
      <c r="I380" s="269">
        <f t="shared" si="22"/>
        <v>9.2224E-2</v>
      </c>
      <c r="J380" s="266">
        <f t="shared" si="23"/>
        <v>3.22784</v>
      </c>
    </row>
    <row r="381" spans="1:10" ht="45" x14ac:dyDescent="0.25">
      <c r="A381" s="192" t="s">
        <v>1084</v>
      </c>
      <c r="B381" s="63">
        <v>411</v>
      </c>
      <c r="C381" s="193" t="s">
        <v>264</v>
      </c>
      <c r="D381" s="194" t="s">
        <v>1085</v>
      </c>
      <c r="E381" s="63" t="s">
        <v>396</v>
      </c>
      <c r="F381" s="63">
        <v>35</v>
      </c>
      <c r="G381" s="205">
        <v>0.25</v>
      </c>
      <c r="H381" s="253">
        <f t="shared" si="21"/>
        <v>8.75</v>
      </c>
      <c r="I381" s="269">
        <f t="shared" si="22"/>
        <v>0.28820000000000001</v>
      </c>
      <c r="J381" s="266">
        <f t="shared" si="23"/>
        <v>10.087</v>
      </c>
    </row>
    <row r="382" spans="1:10" ht="45" x14ac:dyDescent="0.25">
      <c r="A382" s="192" t="s">
        <v>1086</v>
      </c>
      <c r="B382" s="63">
        <v>13348</v>
      </c>
      <c r="C382" s="193" t="s">
        <v>264</v>
      </c>
      <c r="D382" s="194" t="s">
        <v>1087</v>
      </c>
      <c r="E382" s="63" t="s">
        <v>396</v>
      </c>
      <c r="F382" s="63">
        <v>35</v>
      </c>
      <c r="G382" s="205">
        <v>1.64</v>
      </c>
      <c r="H382" s="253">
        <f t="shared" si="21"/>
        <v>57.4</v>
      </c>
      <c r="I382" s="269">
        <f t="shared" si="22"/>
        <v>1.8905919999999998</v>
      </c>
      <c r="J382" s="266">
        <f t="shared" si="23"/>
        <v>66.170719999999989</v>
      </c>
    </row>
    <row r="383" spans="1:10" ht="60" x14ac:dyDescent="0.25">
      <c r="A383" s="192" t="s">
        <v>1088</v>
      </c>
      <c r="B383" s="63">
        <v>379</v>
      </c>
      <c r="C383" s="193" t="s">
        <v>264</v>
      </c>
      <c r="D383" s="194" t="s">
        <v>1089</v>
      </c>
      <c r="E383" s="63" t="s">
        <v>396</v>
      </c>
      <c r="F383" s="63">
        <v>35</v>
      </c>
      <c r="G383" s="205">
        <v>1.44</v>
      </c>
      <c r="H383" s="253">
        <f t="shared" si="21"/>
        <v>50.4</v>
      </c>
      <c r="I383" s="269">
        <f t="shared" si="22"/>
        <v>1.660032</v>
      </c>
      <c r="J383" s="266">
        <f t="shared" si="23"/>
        <v>58.101120000000002</v>
      </c>
    </row>
    <row r="384" spans="1:10" ht="30" x14ac:dyDescent="0.25">
      <c r="A384" s="192" t="s">
        <v>1090</v>
      </c>
      <c r="B384" s="63">
        <v>39209</v>
      </c>
      <c r="C384" s="193" t="s">
        <v>264</v>
      </c>
      <c r="D384" s="194" t="s">
        <v>1091</v>
      </c>
      <c r="E384" s="63" t="s">
        <v>396</v>
      </c>
      <c r="F384" s="63">
        <v>10</v>
      </c>
      <c r="G384" s="205">
        <v>0.6</v>
      </c>
      <c r="H384" s="253">
        <f t="shared" si="21"/>
        <v>6</v>
      </c>
      <c r="I384" s="269">
        <f t="shared" si="22"/>
        <v>0.69167999999999996</v>
      </c>
      <c r="J384" s="266">
        <f t="shared" si="23"/>
        <v>6.9167999999999994</v>
      </c>
    </row>
    <row r="385" spans="1:10" ht="30" x14ac:dyDescent="0.25">
      <c r="A385" s="192" t="s">
        <v>1092</v>
      </c>
      <c r="B385" s="63">
        <v>39210</v>
      </c>
      <c r="C385" s="193" t="s">
        <v>264</v>
      </c>
      <c r="D385" s="194" t="s">
        <v>1093</v>
      </c>
      <c r="E385" s="63" t="s">
        <v>396</v>
      </c>
      <c r="F385" s="63">
        <v>10</v>
      </c>
      <c r="G385" s="205">
        <v>0.93</v>
      </c>
      <c r="H385" s="253">
        <f t="shared" si="21"/>
        <v>9.3000000000000007</v>
      </c>
      <c r="I385" s="269">
        <f t="shared" si="22"/>
        <v>1.0721039999999999</v>
      </c>
      <c r="J385" s="266">
        <f t="shared" si="23"/>
        <v>10.721039999999999</v>
      </c>
    </row>
    <row r="386" spans="1:10" ht="30" x14ac:dyDescent="0.25">
      <c r="A386" s="192" t="s">
        <v>1094</v>
      </c>
      <c r="B386" s="63">
        <v>39213</v>
      </c>
      <c r="C386" s="193" t="s">
        <v>264</v>
      </c>
      <c r="D386" s="194" t="s">
        <v>1095</v>
      </c>
      <c r="E386" s="63" t="s">
        <v>396</v>
      </c>
      <c r="F386" s="63">
        <v>10</v>
      </c>
      <c r="G386" s="205">
        <v>2.44</v>
      </c>
      <c r="H386" s="253">
        <f t="shared" si="21"/>
        <v>24.4</v>
      </c>
      <c r="I386" s="269">
        <f t="shared" si="22"/>
        <v>2.8128319999999998</v>
      </c>
      <c r="J386" s="266">
        <f t="shared" si="23"/>
        <v>28.128319999999999</v>
      </c>
    </row>
    <row r="387" spans="1:10" ht="30" x14ac:dyDescent="0.25">
      <c r="A387" s="192" t="s">
        <v>1096</v>
      </c>
      <c r="B387" s="63">
        <v>39179</v>
      </c>
      <c r="C387" s="193" t="s">
        <v>264</v>
      </c>
      <c r="D387" s="194" t="s">
        <v>1097</v>
      </c>
      <c r="E387" s="63" t="s">
        <v>396</v>
      </c>
      <c r="F387" s="63">
        <v>10</v>
      </c>
      <c r="G387" s="205">
        <v>5.09</v>
      </c>
      <c r="H387" s="253">
        <f t="shared" si="21"/>
        <v>50.9</v>
      </c>
      <c r="I387" s="269">
        <f t="shared" si="22"/>
        <v>5.8677519999999994</v>
      </c>
      <c r="J387" s="266">
        <f t="shared" si="23"/>
        <v>58.677519999999994</v>
      </c>
    </row>
    <row r="388" spans="1:10" ht="30" x14ac:dyDescent="0.25">
      <c r="A388" s="192" t="s">
        <v>1098</v>
      </c>
      <c r="B388" s="63">
        <v>39175</v>
      </c>
      <c r="C388" s="193" t="s">
        <v>264</v>
      </c>
      <c r="D388" s="194" t="s">
        <v>1099</v>
      </c>
      <c r="E388" s="63" t="s">
        <v>396</v>
      </c>
      <c r="F388" s="63">
        <v>10</v>
      </c>
      <c r="G388" s="205">
        <v>1.17</v>
      </c>
      <c r="H388" s="253">
        <f t="shared" si="21"/>
        <v>11.7</v>
      </c>
      <c r="I388" s="269">
        <f t="shared" si="22"/>
        <v>1.348776</v>
      </c>
      <c r="J388" s="266">
        <f t="shared" si="23"/>
        <v>13.48776</v>
      </c>
    </row>
    <row r="389" spans="1:10" ht="30" x14ac:dyDescent="0.25">
      <c r="A389" s="192" t="s">
        <v>1100</v>
      </c>
      <c r="B389" s="63">
        <v>39176</v>
      </c>
      <c r="C389" s="193" t="s">
        <v>264</v>
      </c>
      <c r="D389" s="194" t="s">
        <v>1101</v>
      </c>
      <c r="E389" s="63" t="s">
        <v>396</v>
      </c>
      <c r="F389" s="63">
        <v>10</v>
      </c>
      <c r="G389" s="205">
        <v>1.25</v>
      </c>
      <c r="H389" s="253">
        <f t="shared" si="21"/>
        <v>12.5</v>
      </c>
      <c r="I389" s="269">
        <f t="shared" si="22"/>
        <v>1.4410000000000001</v>
      </c>
      <c r="J389" s="266">
        <f t="shared" si="23"/>
        <v>14.41</v>
      </c>
    </row>
    <row r="390" spans="1:10" x14ac:dyDescent="0.25">
      <c r="A390" s="192" t="s">
        <v>1102</v>
      </c>
      <c r="B390" s="63">
        <v>39601</v>
      </c>
      <c r="C390" s="193" t="s">
        <v>264</v>
      </c>
      <c r="D390" s="194" t="s">
        <v>1103</v>
      </c>
      <c r="E390" s="63" t="s">
        <v>396</v>
      </c>
      <c r="F390" s="63">
        <v>7</v>
      </c>
      <c r="G390" s="205">
        <v>43.71</v>
      </c>
      <c r="H390" s="253">
        <f t="shared" si="21"/>
        <v>305.97000000000003</v>
      </c>
      <c r="I390" s="269">
        <f t="shared" si="22"/>
        <v>50.388888000000001</v>
      </c>
      <c r="J390" s="266">
        <f t="shared" si="23"/>
        <v>352.722216</v>
      </c>
    </row>
    <row r="391" spans="1:10" x14ac:dyDescent="0.25">
      <c r="A391" s="192" t="s">
        <v>1104</v>
      </c>
      <c r="B391" s="63">
        <v>39603</v>
      </c>
      <c r="C391" s="193" t="s">
        <v>264</v>
      </c>
      <c r="D391" s="194" t="s">
        <v>1105</v>
      </c>
      <c r="E391" s="63" t="s">
        <v>396</v>
      </c>
      <c r="F391" s="63">
        <v>50</v>
      </c>
      <c r="G391" s="205">
        <v>4.6500000000000004</v>
      </c>
      <c r="H391" s="253">
        <f t="shared" si="21"/>
        <v>232.50000000000003</v>
      </c>
      <c r="I391" s="269">
        <f t="shared" si="22"/>
        <v>5.3605200000000002</v>
      </c>
      <c r="J391" s="266">
        <f t="shared" si="23"/>
        <v>268.02600000000001</v>
      </c>
    </row>
    <row r="392" spans="1:10" ht="60" x14ac:dyDescent="0.25">
      <c r="A392" s="192" t="s">
        <v>1106</v>
      </c>
      <c r="B392" s="63">
        <v>11821</v>
      </c>
      <c r="C392" s="193" t="s">
        <v>264</v>
      </c>
      <c r="D392" s="194" t="s">
        <v>1107</v>
      </c>
      <c r="E392" s="63" t="s">
        <v>396</v>
      </c>
      <c r="F392" s="63">
        <v>1</v>
      </c>
      <c r="G392" s="205">
        <v>12.64</v>
      </c>
      <c r="H392" s="253">
        <f t="shared" si="21"/>
        <v>12.64</v>
      </c>
      <c r="I392" s="269">
        <f t="shared" si="22"/>
        <v>14.571392000000001</v>
      </c>
      <c r="J392" s="266">
        <f t="shared" si="23"/>
        <v>14.571392000000001</v>
      </c>
    </row>
    <row r="393" spans="1:10" ht="60" x14ac:dyDescent="0.25">
      <c r="A393" s="192" t="s">
        <v>1108</v>
      </c>
      <c r="B393" s="63">
        <v>1562</v>
      </c>
      <c r="C393" s="193" t="s">
        <v>264</v>
      </c>
      <c r="D393" s="194" t="s">
        <v>1109</v>
      </c>
      <c r="E393" s="63" t="s">
        <v>396</v>
      </c>
      <c r="F393" s="63">
        <v>1</v>
      </c>
      <c r="G393" s="205">
        <v>20.7</v>
      </c>
      <c r="H393" s="253">
        <f t="shared" si="21"/>
        <v>20.7</v>
      </c>
      <c r="I393" s="269">
        <f t="shared" si="22"/>
        <v>23.862959999999998</v>
      </c>
      <c r="J393" s="266">
        <f t="shared" si="23"/>
        <v>23.862959999999998</v>
      </c>
    </row>
    <row r="394" spans="1:10" ht="60" x14ac:dyDescent="0.25">
      <c r="A394" s="192" t="s">
        <v>1110</v>
      </c>
      <c r="B394" s="63">
        <v>1563</v>
      </c>
      <c r="C394" s="193" t="s">
        <v>264</v>
      </c>
      <c r="D394" s="194" t="s">
        <v>1111</v>
      </c>
      <c r="E394" s="63" t="s">
        <v>396</v>
      </c>
      <c r="F394" s="63">
        <v>1</v>
      </c>
      <c r="G394" s="205">
        <v>27.77</v>
      </c>
      <c r="H394" s="253">
        <f t="shared" si="21"/>
        <v>27.77</v>
      </c>
      <c r="I394" s="269">
        <f t="shared" si="22"/>
        <v>32.013255999999998</v>
      </c>
      <c r="J394" s="266">
        <f t="shared" si="23"/>
        <v>32.013255999999998</v>
      </c>
    </row>
    <row r="395" spans="1:10" ht="45" x14ac:dyDescent="0.25">
      <c r="A395" s="192" t="s">
        <v>1112</v>
      </c>
      <c r="B395" s="63">
        <v>11863</v>
      </c>
      <c r="C395" s="193" t="s">
        <v>264</v>
      </c>
      <c r="D395" s="194" t="s">
        <v>1113</v>
      </c>
      <c r="E395" s="63" t="s">
        <v>396</v>
      </c>
      <c r="F395" s="63">
        <v>1</v>
      </c>
      <c r="G395" s="205">
        <v>7.26</v>
      </c>
      <c r="H395" s="253">
        <f t="shared" si="21"/>
        <v>7.26</v>
      </c>
      <c r="I395" s="269">
        <f t="shared" si="22"/>
        <v>8.3693279999999994</v>
      </c>
      <c r="J395" s="266">
        <f t="shared" si="23"/>
        <v>8.3693279999999994</v>
      </c>
    </row>
    <row r="396" spans="1:10" ht="45" x14ac:dyDescent="0.25">
      <c r="A396" s="192" t="s">
        <v>1114</v>
      </c>
      <c r="B396" s="63">
        <v>11856</v>
      </c>
      <c r="C396" s="193" t="s">
        <v>264</v>
      </c>
      <c r="D396" s="194" t="s">
        <v>1115</v>
      </c>
      <c r="E396" s="63" t="s">
        <v>396</v>
      </c>
      <c r="F396" s="63">
        <v>1</v>
      </c>
      <c r="G396" s="205">
        <v>8.2799999999999994</v>
      </c>
      <c r="H396" s="253">
        <f t="shared" si="21"/>
        <v>8.2799999999999994</v>
      </c>
      <c r="I396" s="269">
        <f t="shared" si="22"/>
        <v>9.545183999999999</v>
      </c>
      <c r="J396" s="266">
        <f t="shared" si="23"/>
        <v>9.545183999999999</v>
      </c>
    </row>
    <row r="397" spans="1:10" ht="45" x14ac:dyDescent="0.25">
      <c r="A397" s="192" t="s">
        <v>1116</v>
      </c>
      <c r="B397" s="63">
        <v>1539</v>
      </c>
      <c r="C397" s="193" t="s">
        <v>264</v>
      </c>
      <c r="D397" s="194" t="s">
        <v>1117</v>
      </c>
      <c r="E397" s="63" t="s">
        <v>396</v>
      </c>
      <c r="F397" s="63">
        <v>1</v>
      </c>
      <c r="G397" s="205">
        <v>9.73</v>
      </c>
      <c r="H397" s="253">
        <f t="shared" si="21"/>
        <v>9.73</v>
      </c>
      <c r="I397" s="269">
        <f t="shared" si="22"/>
        <v>11.216744</v>
      </c>
      <c r="J397" s="266">
        <f t="shared" si="23"/>
        <v>11.216744</v>
      </c>
    </row>
    <row r="398" spans="1:10" ht="45" x14ac:dyDescent="0.25">
      <c r="A398" s="192" t="s">
        <v>1118</v>
      </c>
      <c r="B398" s="63">
        <v>1550</v>
      </c>
      <c r="C398" s="193" t="s">
        <v>264</v>
      </c>
      <c r="D398" s="194" t="s">
        <v>1119</v>
      </c>
      <c r="E398" s="63" t="s">
        <v>396</v>
      </c>
      <c r="F398" s="63">
        <v>1</v>
      </c>
      <c r="G398" s="205">
        <v>10.27</v>
      </c>
      <c r="H398" s="253">
        <f t="shared" si="21"/>
        <v>10.27</v>
      </c>
      <c r="I398" s="269">
        <f t="shared" si="22"/>
        <v>11.839255999999999</v>
      </c>
      <c r="J398" s="266">
        <f t="shared" si="23"/>
        <v>11.839255999999999</v>
      </c>
    </row>
    <row r="399" spans="1:10" ht="45" x14ac:dyDescent="0.25">
      <c r="A399" s="192" t="s">
        <v>1120</v>
      </c>
      <c r="B399" s="63">
        <v>11854</v>
      </c>
      <c r="C399" s="193" t="s">
        <v>264</v>
      </c>
      <c r="D399" s="194" t="s">
        <v>1121</v>
      </c>
      <c r="E399" s="63" t="s">
        <v>396</v>
      </c>
      <c r="F399" s="63">
        <v>1</v>
      </c>
      <c r="G399" s="205">
        <v>12.83</v>
      </c>
      <c r="H399" s="253">
        <f t="shared" si="21"/>
        <v>12.83</v>
      </c>
      <c r="I399" s="269">
        <f t="shared" si="22"/>
        <v>14.790424</v>
      </c>
      <c r="J399" s="266">
        <f t="shared" si="23"/>
        <v>14.790424</v>
      </c>
    </row>
    <row r="400" spans="1:10" ht="45" x14ac:dyDescent="0.25">
      <c r="A400" s="192" t="s">
        <v>1122</v>
      </c>
      <c r="B400" s="63">
        <v>11862</v>
      </c>
      <c r="C400" s="193" t="s">
        <v>264</v>
      </c>
      <c r="D400" s="194" t="s">
        <v>1123</v>
      </c>
      <c r="E400" s="63" t="s">
        <v>396</v>
      </c>
      <c r="F400" s="63">
        <v>1</v>
      </c>
      <c r="G400" s="205">
        <v>17.989999999999998</v>
      </c>
      <c r="H400" s="253">
        <f t="shared" si="21"/>
        <v>17.989999999999998</v>
      </c>
      <c r="I400" s="269">
        <f t="shared" si="22"/>
        <v>20.738871999999997</v>
      </c>
      <c r="J400" s="266">
        <f t="shared" si="23"/>
        <v>20.738871999999997</v>
      </c>
    </row>
    <row r="401" spans="1:10" ht="60" x14ac:dyDescent="0.25">
      <c r="A401" s="192" t="s">
        <v>1124</v>
      </c>
      <c r="B401" s="63">
        <v>2488</v>
      </c>
      <c r="C401" s="193" t="s">
        <v>264</v>
      </c>
      <c r="D401" s="194" t="s">
        <v>1125</v>
      </c>
      <c r="E401" s="63" t="s">
        <v>396</v>
      </c>
      <c r="F401" s="63">
        <v>10</v>
      </c>
      <c r="G401" s="205">
        <v>2.19</v>
      </c>
      <c r="H401" s="253">
        <f t="shared" si="21"/>
        <v>21.9</v>
      </c>
      <c r="I401" s="269">
        <f t="shared" si="22"/>
        <v>2.524632</v>
      </c>
      <c r="J401" s="266">
        <f t="shared" si="23"/>
        <v>25.246320000000001</v>
      </c>
    </row>
    <row r="402" spans="1:10" ht="60" x14ac:dyDescent="0.25">
      <c r="A402" s="192" t="s">
        <v>1126</v>
      </c>
      <c r="B402" s="63">
        <v>2483</v>
      </c>
      <c r="C402" s="193" t="s">
        <v>264</v>
      </c>
      <c r="D402" s="194" t="s">
        <v>1127</v>
      </c>
      <c r="E402" s="63" t="s">
        <v>396</v>
      </c>
      <c r="F402" s="63">
        <v>10</v>
      </c>
      <c r="G402" s="205">
        <v>3.91</v>
      </c>
      <c r="H402" s="253">
        <f t="shared" si="21"/>
        <v>39.1</v>
      </c>
      <c r="I402" s="269">
        <f t="shared" si="22"/>
        <v>4.5074480000000001</v>
      </c>
      <c r="J402" s="266">
        <f t="shared" si="23"/>
        <v>45.074480000000001</v>
      </c>
    </row>
    <row r="403" spans="1:10" ht="60" x14ac:dyDescent="0.25">
      <c r="A403" s="192" t="s">
        <v>1128</v>
      </c>
      <c r="B403" s="63">
        <v>2489</v>
      </c>
      <c r="C403" s="193" t="s">
        <v>264</v>
      </c>
      <c r="D403" s="194" t="s">
        <v>1129</v>
      </c>
      <c r="E403" s="63" t="s">
        <v>396</v>
      </c>
      <c r="F403" s="63">
        <v>10</v>
      </c>
      <c r="G403" s="205">
        <v>9.5</v>
      </c>
      <c r="H403" s="253">
        <f t="shared" si="21"/>
        <v>95</v>
      </c>
      <c r="I403" s="269">
        <f t="shared" si="22"/>
        <v>10.951599999999999</v>
      </c>
      <c r="J403" s="266">
        <f t="shared" si="23"/>
        <v>109.51599999999999</v>
      </c>
    </row>
    <row r="404" spans="1:10" ht="75" x14ac:dyDescent="0.25">
      <c r="A404" s="192" t="s">
        <v>1130</v>
      </c>
      <c r="B404" s="63">
        <v>993</v>
      </c>
      <c r="C404" s="193" t="s">
        <v>264</v>
      </c>
      <c r="D404" s="194" t="s">
        <v>1131</v>
      </c>
      <c r="E404" s="63" t="s">
        <v>346</v>
      </c>
      <c r="F404" s="63">
        <v>35</v>
      </c>
      <c r="G404" s="205">
        <v>2.09</v>
      </c>
      <c r="H404" s="253">
        <f t="shared" si="21"/>
        <v>73.149999999999991</v>
      </c>
      <c r="I404" s="269">
        <f t="shared" si="22"/>
        <v>2.4093519999999997</v>
      </c>
      <c r="J404" s="266">
        <f t="shared" si="23"/>
        <v>84.327319999999986</v>
      </c>
    </row>
    <row r="405" spans="1:10" ht="75" x14ac:dyDescent="0.25">
      <c r="A405" s="192" t="s">
        <v>1132</v>
      </c>
      <c r="B405" s="63">
        <v>1022</v>
      </c>
      <c r="C405" s="193" t="s">
        <v>264</v>
      </c>
      <c r="D405" s="194" t="s">
        <v>1133</v>
      </c>
      <c r="E405" s="63" t="s">
        <v>346</v>
      </c>
      <c r="F405" s="63">
        <v>35</v>
      </c>
      <c r="G405" s="205">
        <v>2.98</v>
      </c>
      <c r="H405" s="253">
        <f t="shared" si="21"/>
        <v>104.3</v>
      </c>
      <c r="I405" s="269">
        <f t="shared" si="22"/>
        <v>3.4353439999999997</v>
      </c>
      <c r="J405" s="266">
        <f t="shared" si="23"/>
        <v>120.23703999999999</v>
      </c>
    </row>
    <row r="406" spans="1:10" ht="75" x14ac:dyDescent="0.25">
      <c r="A406" s="192" t="s">
        <v>1134</v>
      </c>
      <c r="B406" s="63">
        <v>1021</v>
      </c>
      <c r="C406" s="193" t="s">
        <v>264</v>
      </c>
      <c r="D406" s="194" t="s">
        <v>1135</v>
      </c>
      <c r="E406" s="63" t="s">
        <v>346</v>
      </c>
      <c r="F406" s="63">
        <v>35</v>
      </c>
      <c r="G406" s="205">
        <v>4.4800000000000004</v>
      </c>
      <c r="H406" s="253">
        <f t="shared" si="21"/>
        <v>156.80000000000001</v>
      </c>
      <c r="I406" s="269">
        <f t="shared" si="22"/>
        <v>5.1645440000000002</v>
      </c>
      <c r="J406" s="266">
        <f t="shared" si="23"/>
        <v>180.75904</v>
      </c>
    </row>
    <row r="407" spans="1:10" ht="75" x14ac:dyDescent="0.25">
      <c r="A407" s="192" t="s">
        <v>1136</v>
      </c>
      <c r="B407" s="63">
        <v>994</v>
      </c>
      <c r="C407" s="193" t="s">
        <v>264</v>
      </c>
      <c r="D407" s="194" t="s">
        <v>1137</v>
      </c>
      <c r="E407" s="63" t="s">
        <v>346</v>
      </c>
      <c r="F407" s="63">
        <v>35</v>
      </c>
      <c r="G407" s="205">
        <v>6.52</v>
      </c>
      <c r="H407" s="253">
        <f t="shared" si="21"/>
        <v>228.2</v>
      </c>
      <c r="I407" s="269">
        <f t="shared" si="22"/>
        <v>7.5162559999999994</v>
      </c>
      <c r="J407" s="266">
        <f t="shared" si="23"/>
        <v>263.06896</v>
      </c>
    </row>
    <row r="408" spans="1:10" ht="75" x14ac:dyDescent="0.25">
      <c r="A408" s="192" t="s">
        <v>1138</v>
      </c>
      <c r="B408" s="63">
        <v>1020</v>
      </c>
      <c r="C408" s="193" t="s">
        <v>264</v>
      </c>
      <c r="D408" s="194" t="s">
        <v>1139</v>
      </c>
      <c r="E408" s="63" t="s">
        <v>346</v>
      </c>
      <c r="F408" s="63">
        <v>35</v>
      </c>
      <c r="G408" s="205">
        <v>10.69</v>
      </c>
      <c r="H408" s="253">
        <f t="shared" si="21"/>
        <v>374.15</v>
      </c>
      <c r="I408" s="269">
        <f t="shared" si="22"/>
        <v>12.323431999999999</v>
      </c>
      <c r="J408" s="266">
        <f t="shared" si="23"/>
        <v>431.32011999999997</v>
      </c>
    </row>
    <row r="409" spans="1:10" ht="75" x14ac:dyDescent="0.25">
      <c r="A409" s="192" t="s">
        <v>1140</v>
      </c>
      <c r="B409" s="63">
        <v>996</v>
      </c>
      <c r="C409" s="193" t="s">
        <v>264</v>
      </c>
      <c r="D409" s="194" t="s">
        <v>1141</v>
      </c>
      <c r="E409" s="63" t="s">
        <v>346</v>
      </c>
      <c r="F409" s="63">
        <v>15</v>
      </c>
      <c r="G409" s="205">
        <v>26.39</v>
      </c>
      <c r="H409" s="253">
        <f t="shared" si="21"/>
        <v>395.85</v>
      </c>
      <c r="I409" s="269">
        <f t="shared" si="22"/>
        <v>30.422392000000002</v>
      </c>
      <c r="J409" s="266">
        <f t="shared" si="23"/>
        <v>456.33588000000003</v>
      </c>
    </row>
    <row r="410" spans="1:10" ht="75" x14ac:dyDescent="0.25">
      <c r="A410" s="192" t="s">
        <v>1142</v>
      </c>
      <c r="B410" s="63">
        <v>1019</v>
      </c>
      <c r="C410" s="193" t="s">
        <v>264</v>
      </c>
      <c r="D410" s="194" t="s">
        <v>1143</v>
      </c>
      <c r="E410" s="63" t="s">
        <v>346</v>
      </c>
      <c r="F410" s="63">
        <v>15</v>
      </c>
      <c r="G410" s="205">
        <v>37.29</v>
      </c>
      <c r="H410" s="253">
        <f t="shared" si="21"/>
        <v>559.35</v>
      </c>
      <c r="I410" s="269">
        <f t="shared" si="22"/>
        <v>42.987912000000001</v>
      </c>
      <c r="J410" s="266">
        <f t="shared" si="23"/>
        <v>644.81867999999997</v>
      </c>
    </row>
    <row r="411" spans="1:10" ht="75" x14ac:dyDescent="0.25">
      <c r="A411" s="192" t="s">
        <v>1144</v>
      </c>
      <c r="B411" s="63">
        <v>1018</v>
      </c>
      <c r="C411" s="193" t="s">
        <v>264</v>
      </c>
      <c r="D411" s="194" t="s">
        <v>1145</v>
      </c>
      <c r="E411" s="63" t="s">
        <v>346</v>
      </c>
      <c r="F411" s="63">
        <v>15</v>
      </c>
      <c r="G411" s="205">
        <v>55.14</v>
      </c>
      <c r="H411" s="253">
        <f t="shared" si="21"/>
        <v>827.1</v>
      </c>
      <c r="I411" s="269">
        <f t="shared" si="22"/>
        <v>63.565392000000003</v>
      </c>
      <c r="J411" s="266">
        <f t="shared" si="23"/>
        <v>953.48088000000007</v>
      </c>
    </row>
    <row r="412" spans="1:10" ht="75" x14ac:dyDescent="0.25">
      <c r="A412" s="192" t="s">
        <v>1146</v>
      </c>
      <c r="B412" s="63">
        <v>977</v>
      </c>
      <c r="C412" s="193" t="s">
        <v>264</v>
      </c>
      <c r="D412" s="194" t="s">
        <v>1147</v>
      </c>
      <c r="E412" s="63" t="s">
        <v>346</v>
      </c>
      <c r="F412" s="63">
        <v>15</v>
      </c>
      <c r="G412" s="205">
        <v>77.14</v>
      </c>
      <c r="H412" s="253">
        <f t="shared" si="21"/>
        <v>1157.0999999999999</v>
      </c>
      <c r="I412" s="269">
        <f t="shared" si="22"/>
        <v>88.926991999999998</v>
      </c>
      <c r="J412" s="266">
        <f t="shared" si="23"/>
        <v>1333.90488</v>
      </c>
    </row>
    <row r="413" spans="1:10" ht="75" x14ac:dyDescent="0.25">
      <c r="A413" s="192" t="s">
        <v>1148</v>
      </c>
      <c r="B413" s="63">
        <v>998</v>
      </c>
      <c r="C413" s="193" t="s">
        <v>264</v>
      </c>
      <c r="D413" s="194" t="s">
        <v>1149</v>
      </c>
      <c r="E413" s="63" t="s">
        <v>346</v>
      </c>
      <c r="F413" s="63">
        <v>15</v>
      </c>
      <c r="G413" s="205">
        <v>100.16</v>
      </c>
      <c r="H413" s="253">
        <f t="shared" si="21"/>
        <v>1502.3999999999999</v>
      </c>
      <c r="I413" s="269">
        <f t="shared" si="22"/>
        <v>115.46444799999999</v>
      </c>
      <c r="J413" s="266">
        <f t="shared" si="23"/>
        <v>1731.9667199999999</v>
      </c>
    </row>
    <row r="414" spans="1:10" ht="30" x14ac:dyDescent="0.25">
      <c r="A414" s="192" t="s">
        <v>1150</v>
      </c>
      <c r="B414" s="63">
        <v>34602</v>
      </c>
      <c r="C414" s="193" t="s">
        <v>264</v>
      </c>
      <c r="D414" s="194" t="s">
        <v>1151</v>
      </c>
      <c r="E414" s="63" t="s">
        <v>346</v>
      </c>
      <c r="F414" s="63">
        <v>70</v>
      </c>
      <c r="G414" s="205">
        <v>4.54</v>
      </c>
      <c r="H414" s="253">
        <f t="shared" si="21"/>
        <v>317.8</v>
      </c>
      <c r="I414" s="269">
        <f t="shared" si="22"/>
        <v>5.2337119999999997</v>
      </c>
      <c r="J414" s="266">
        <f t="shared" si="23"/>
        <v>366.35983999999996</v>
      </c>
    </row>
    <row r="415" spans="1:10" ht="30" x14ac:dyDescent="0.25">
      <c r="A415" s="192" t="s">
        <v>1152</v>
      </c>
      <c r="B415" s="63">
        <v>34607</v>
      </c>
      <c r="C415" s="193" t="s">
        <v>264</v>
      </c>
      <c r="D415" s="194" t="s">
        <v>1153</v>
      </c>
      <c r="E415" s="63" t="s">
        <v>346</v>
      </c>
      <c r="F415" s="63">
        <v>70</v>
      </c>
      <c r="G415" s="205">
        <v>11.13</v>
      </c>
      <c r="H415" s="253">
        <f t="shared" si="21"/>
        <v>779.1</v>
      </c>
      <c r="I415" s="269">
        <f t="shared" si="22"/>
        <v>12.830664000000001</v>
      </c>
      <c r="J415" s="266">
        <f t="shared" si="23"/>
        <v>898.14648</v>
      </c>
    </row>
    <row r="416" spans="1:10" ht="30" x14ac:dyDescent="0.25">
      <c r="A416" s="192" t="s">
        <v>1154</v>
      </c>
      <c r="B416" s="63">
        <v>34609</v>
      </c>
      <c r="C416" s="193" t="s">
        <v>264</v>
      </c>
      <c r="D416" s="194" t="s">
        <v>1155</v>
      </c>
      <c r="E416" s="63" t="s">
        <v>346</v>
      </c>
      <c r="F416" s="63">
        <v>35</v>
      </c>
      <c r="G416" s="205">
        <v>16.190000000000001</v>
      </c>
      <c r="H416" s="253">
        <f t="shared" si="21"/>
        <v>566.65000000000009</v>
      </c>
      <c r="I416" s="269">
        <f t="shared" si="22"/>
        <v>18.663832000000003</v>
      </c>
      <c r="J416" s="266">
        <f t="shared" si="23"/>
        <v>653.23412000000008</v>
      </c>
    </row>
    <row r="417" spans="1:10" ht="30" x14ac:dyDescent="0.25">
      <c r="A417" s="192" t="s">
        <v>1156</v>
      </c>
      <c r="B417" s="63">
        <v>34618</v>
      </c>
      <c r="C417" s="193" t="s">
        <v>264</v>
      </c>
      <c r="D417" s="194" t="s">
        <v>1157</v>
      </c>
      <c r="E417" s="63" t="s">
        <v>346</v>
      </c>
      <c r="F417" s="63">
        <v>70</v>
      </c>
      <c r="G417" s="205">
        <v>6.19</v>
      </c>
      <c r="H417" s="253">
        <f t="shared" si="21"/>
        <v>433.3</v>
      </c>
      <c r="I417" s="269">
        <f t="shared" si="22"/>
        <v>7.1358320000000006</v>
      </c>
      <c r="J417" s="266">
        <f t="shared" si="23"/>
        <v>499.50824000000006</v>
      </c>
    </row>
    <row r="418" spans="1:10" ht="30" x14ac:dyDescent="0.25">
      <c r="A418" s="192" t="s">
        <v>1158</v>
      </c>
      <c r="B418" s="63">
        <v>34621</v>
      </c>
      <c r="C418" s="193" t="s">
        <v>264</v>
      </c>
      <c r="D418" s="194" t="s">
        <v>1159</v>
      </c>
      <c r="E418" s="63" t="s">
        <v>346</v>
      </c>
      <c r="F418" s="63">
        <v>70</v>
      </c>
      <c r="G418" s="205">
        <v>15.34</v>
      </c>
      <c r="H418" s="253">
        <f t="shared" si="21"/>
        <v>1073.8</v>
      </c>
      <c r="I418" s="269">
        <f t="shared" si="22"/>
        <v>17.683951999999998</v>
      </c>
      <c r="J418" s="266">
        <f t="shared" si="23"/>
        <v>1237.87664</v>
      </c>
    </row>
    <row r="419" spans="1:10" ht="30" x14ac:dyDescent="0.25">
      <c r="A419" s="192" t="s">
        <v>1160</v>
      </c>
      <c r="B419" s="63">
        <v>34622</v>
      </c>
      <c r="C419" s="193" t="s">
        <v>264</v>
      </c>
      <c r="D419" s="194" t="s">
        <v>1161</v>
      </c>
      <c r="E419" s="63" t="s">
        <v>346</v>
      </c>
      <c r="F419" s="63">
        <v>35</v>
      </c>
      <c r="G419" s="205">
        <v>22.79</v>
      </c>
      <c r="H419" s="253">
        <f t="shared" si="21"/>
        <v>797.65</v>
      </c>
      <c r="I419" s="269">
        <f t="shared" si="22"/>
        <v>26.272311999999999</v>
      </c>
      <c r="J419" s="266">
        <f t="shared" si="23"/>
        <v>919.53091999999992</v>
      </c>
    </row>
    <row r="420" spans="1:10" ht="30" x14ac:dyDescent="0.25">
      <c r="A420" s="192" t="s">
        <v>1162</v>
      </c>
      <c r="B420" s="63">
        <v>34624</v>
      </c>
      <c r="C420" s="193" t="s">
        <v>264</v>
      </c>
      <c r="D420" s="194" t="s">
        <v>1163</v>
      </c>
      <c r="E420" s="63" t="s">
        <v>346</v>
      </c>
      <c r="F420" s="63">
        <v>70</v>
      </c>
      <c r="G420" s="205">
        <v>8.27</v>
      </c>
      <c r="H420" s="253">
        <f t="shared" si="21"/>
        <v>578.9</v>
      </c>
      <c r="I420" s="269">
        <f t="shared" si="22"/>
        <v>9.5336559999999988</v>
      </c>
      <c r="J420" s="266">
        <f t="shared" si="23"/>
        <v>667.35591999999997</v>
      </c>
    </row>
    <row r="421" spans="1:10" ht="30" x14ac:dyDescent="0.25">
      <c r="A421" s="192" t="s">
        <v>1164</v>
      </c>
      <c r="B421" s="63">
        <v>34627</v>
      </c>
      <c r="C421" s="193" t="s">
        <v>264</v>
      </c>
      <c r="D421" s="194" t="s">
        <v>1165</v>
      </c>
      <c r="E421" s="63" t="s">
        <v>346</v>
      </c>
      <c r="F421" s="63">
        <v>35</v>
      </c>
      <c r="G421" s="205">
        <v>19.93</v>
      </c>
      <c r="H421" s="253">
        <f t="shared" si="21"/>
        <v>697.55</v>
      </c>
      <c r="I421" s="269">
        <f t="shared" si="22"/>
        <v>22.975304000000001</v>
      </c>
      <c r="J421" s="266">
        <f t="shared" si="23"/>
        <v>804.13564000000008</v>
      </c>
    </row>
    <row r="422" spans="1:10" ht="30" x14ac:dyDescent="0.25">
      <c r="A422" s="192" t="s">
        <v>1166</v>
      </c>
      <c r="B422" s="63">
        <v>34629</v>
      </c>
      <c r="C422" s="193" t="s">
        <v>264</v>
      </c>
      <c r="D422" s="194" t="s">
        <v>1167</v>
      </c>
      <c r="E422" s="63" t="s">
        <v>346</v>
      </c>
      <c r="F422" s="63">
        <v>35</v>
      </c>
      <c r="G422" s="205">
        <v>30.45</v>
      </c>
      <c r="H422" s="253">
        <f t="shared" si="21"/>
        <v>1065.75</v>
      </c>
      <c r="I422" s="269">
        <f t="shared" si="22"/>
        <v>35.102759999999996</v>
      </c>
      <c r="J422" s="266">
        <f t="shared" si="23"/>
        <v>1228.5965999999999</v>
      </c>
    </row>
    <row r="423" spans="1:10" ht="60" x14ac:dyDescent="0.25">
      <c r="A423" s="192" t="s">
        <v>1168</v>
      </c>
      <c r="B423" s="63">
        <v>39258</v>
      </c>
      <c r="C423" s="193" t="s">
        <v>264</v>
      </c>
      <c r="D423" s="194" t="s">
        <v>1169</v>
      </c>
      <c r="E423" s="63" t="s">
        <v>346</v>
      </c>
      <c r="F423" s="63">
        <v>35</v>
      </c>
      <c r="G423" s="205">
        <v>9.34</v>
      </c>
      <c r="H423" s="253">
        <f t="shared" si="21"/>
        <v>326.89999999999998</v>
      </c>
      <c r="I423" s="269">
        <f t="shared" si="22"/>
        <v>10.767151999999999</v>
      </c>
      <c r="J423" s="266">
        <f t="shared" si="23"/>
        <v>376.85031999999995</v>
      </c>
    </row>
    <row r="424" spans="1:10" ht="60" x14ac:dyDescent="0.25">
      <c r="A424" s="192" t="s">
        <v>1170</v>
      </c>
      <c r="B424" s="63">
        <v>39259</v>
      </c>
      <c r="C424" s="193" t="s">
        <v>264</v>
      </c>
      <c r="D424" s="194" t="s">
        <v>1171</v>
      </c>
      <c r="E424" s="63" t="s">
        <v>346</v>
      </c>
      <c r="F424" s="63">
        <v>35</v>
      </c>
      <c r="G424" s="205">
        <v>14.38</v>
      </c>
      <c r="H424" s="253">
        <f t="shared" si="21"/>
        <v>503.3</v>
      </c>
      <c r="I424" s="269">
        <f t="shared" si="22"/>
        <v>16.577264</v>
      </c>
      <c r="J424" s="266">
        <f t="shared" si="23"/>
        <v>580.20424000000003</v>
      </c>
    </row>
    <row r="425" spans="1:10" ht="60" x14ac:dyDescent="0.25">
      <c r="A425" s="192" t="s">
        <v>1172</v>
      </c>
      <c r="B425" s="63">
        <v>39260</v>
      </c>
      <c r="C425" s="193" t="s">
        <v>264</v>
      </c>
      <c r="D425" s="194" t="s">
        <v>1173</v>
      </c>
      <c r="E425" s="63" t="s">
        <v>346</v>
      </c>
      <c r="F425" s="63">
        <v>35</v>
      </c>
      <c r="G425" s="205">
        <v>22.02</v>
      </c>
      <c r="H425" s="253">
        <f t="shared" si="21"/>
        <v>770.69999999999993</v>
      </c>
      <c r="I425" s="269">
        <f t="shared" si="22"/>
        <v>25.384656</v>
      </c>
      <c r="J425" s="266">
        <f t="shared" si="23"/>
        <v>888.46295999999995</v>
      </c>
    </row>
    <row r="426" spans="1:10" ht="60" x14ac:dyDescent="0.25">
      <c r="A426" s="192" t="s">
        <v>1174</v>
      </c>
      <c r="B426" s="63">
        <v>39261</v>
      </c>
      <c r="C426" s="193" t="s">
        <v>264</v>
      </c>
      <c r="D426" s="194" t="s">
        <v>1175</v>
      </c>
      <c r="E426" s="63" t="s">
        <v>346</v>
      </c>
      <c r="F426" s="63">
        <v>35</v>
      </c>
      <c r="G426" s="205">
        <v>35.479999999999997</v>
      </c>
      <c r="H426" s="253">
        <f t="shared" si="21"/>
        <v>1241.8</v>
      </c>
      <c r="I426" s="269">
        <f t="shared" si="22"/>
        <v>40.901343999999995</v>
      </c>
      <c r="J426" s="266">
        <f t="shared" si="23"/>
        <v>1431.5470399999999</v>
      </c>
    </row>
    <row r="427" spans="1:10" x14ac:dyDescent="0.25">
      <c r="A427" s="192" t="s">
        <v>1176</v>
      </c>
      <c r="B427" s="63">
        <v>862</v>
      </c>
      <c r="C427" s="193" t="s">
        <v>264</v>
      </c>
      <c r="D427" s="194" t="s">
        <v>1177</v>
      </c>
      <c r="E427" s="63" t="s">
        <v>346</v>
      </c>
      <c r="F427" s="63">
        <v>35</v>
      </c>
      <c r="G427" s="205">
        <v>11.59</v>
      </c>
      <c r="H427" s="253">
        <f t="shared" si="21"/>
        <v>405.65</v>
      </c>
      <c r="I427" s="269">
        <f t="shared" si="22"/>
        <v>13.360951999999999</v>
      </c>
      <c r="J427" s="266">
        <f t="shared" si="23"/>
        <v>467.63331999999997</v>
      </c>
    </row>
    <row r="428" spans="1:10" x14ac:dyDescent="0.25">
      <c r="A428" s="192" t="s">
        <v>1178</v>
      </c>
      <c r="B428" s="63">
        <v>857</v>
      </c>
      <c r="C428" s="193" t="s">
        <v>264</v>
      </c>
      <c r="D428" s="194" t="s">
        <v>1179</v>
      </c>
      <c r="E428" s="63" t="s">
        <v>346</v>
      </c>
      <c r="F428" s="63">
        <v>35</v>
      </c>
      <c r="G428" s="205">
        <v>19.39</v>
      </c>
      <c r="H428" s="253">
        <f t="shared" si="21"/>
        <v>678.65</v>
      </c>
      <c r="I428" s="269">
        <f t="shared" si="22"/>
        <v>22.352792000000001</v>
      </c>
      <c r="J428" s="266">
        <f t="shared" si="23"/>
        <v>782.34771999999998</v>
      </c>
    </row>
    <row r="429" spans="1:10" x14ac:dyDescent="0.25">
      <c r="A429" s="192" t="s">
        <v>1180</v>
      </c>
      <c r="B429" s="63">
        <v>868</v>
      </c>
      <c r="C429" s="193" t="s">
        <v>264</v>
      </c>
      <c r="D429" s="194" t="s">
        <v>1181</v>
      </c>
      <c r="E429" s="63" t="s">
        <v>346</v>
      </c>
      <c r="F429" s="63">
        <v>35</v>
      </c>
      <c r="G429" s="205">
        <v>27.63</v>
      </c>
      <c r="H429" s="253">
        <f t="shared" si="21"/>
        <v>967.05</v>
      </c>
      <c r="I429" s="269">
        <f t="shared" si="22"/>
        <v>31.851863999999999</v>
      </c>
      <c r="J429" s="266">
        <f t="shared" si="23"/>
        <v>1114.8152399999999</v>
      </c>
    </row>
    <row r="430" spans="1:10" x14ac:dyDescent="0.25">
      <c r="A430" s="192" t="s">
        <v>1182</v>
      </c>
      <c r="B430" s="63">
        <v>863</v>
      </c>
      <c r="C430" s="193" t="s">
        <v>264</v>
      </c>
      <c r="D430" s="194" t="s">
        <v>1183</v>
      </c>
      <c r="E430" s="63" t="s">
        <v>346</v>
      </c>
      <c r="F430" s="63">
        <v>20</v>
      </c>
      <c r="G430" s="205">
        <v>40.700000000000003</v>
      </c>
      <c r="H430" s="253">
        <f t="shared" si="21"/>
        <v>814</v>
      </c>
      <c r="I430" s="269">
        <f t="shared" si="22"/>
        <v>46.918960000000006</v>
      </c>
      <c r="J430" s="266">
        <f t="shared" si="23"/>
        <v>938.37920000000008</v>
      </c>
    </row>
    <row r="431" spans="1:10" x14ac:dyDescent="0.25">
      <c r="A431" s="192" t="s">
        <v>1184</v>
      </c>
      <c r="B431" s="63">
        <v>867</v>
      </c>
      <c r="C431" s="193" t="s">
        <v>264</v>
      </c>
      <c r="D431" s="194" t="s">
        <v>1185</v>
      </c>
      <c r="E431" s="63" t="s">
        <v>346</v>
      </c>
      <c r="F431" s="63">
        <v>20</v>
      </c>
      <c r="G431" s="205">
        <v>57.98</v>
      </c>
      <c r="H431" s="253">
        <f t="shared" si="21"/>
        <v>1159.5999999999999</v>
      </c>
      <c r="I431" s="269">
        <f t="shared" si="22"/>
        <v>66.839343999999997</v>
      </c>
      <c r="J431" s="266">
        <f t="shared" si="23"/>
        <v>1336.7868799999999</v>
      </c>
    </row>
    <row r="432" spans="1:10" ht="30" x14ac:dyDescent="0.25">
      <c r="A432" s="192" t="s">
        <v>1186</v>
      </c>
      <c r="B432" s="63">
        <v>11902</v>
      </c>
      <c r="C432" s="193" t="s">
        <v>264</v>
      </c>
      <c r="D432" s="194" t="s">
        <v>1187</v>
      </c>
      <c r="E432" s="63" t="s">
        <v>346</v>
      </c>
      <c r="F432" s="63">
        <v>20</v>
      </c>
      <c r="G432" s="205">
        <v>1.81</v>
      </c>
      <c r="H432" s="253">
        <f t="shared" si="21"/>
        <v>36.200000000000003</v>
      </c>
      <c r="I432" s="269">
        <f t="shared" si="22"/>
        <v>2.0865680000000002</v>
      </c>
      <c r="J432" s="266">
        <f t="shared" si="23"/>
        <v>41.731360000000002</v>
      </c>
    </row>
    <row r="433" spans="1:10" ht="30" x14ac:dyDescent="0.25">
      <c r="A433" s="192" t="s">
        <v>1188</v>
      </c>
      <c r="B433" s="63">
        <v>11906</v>
      </c>
      <c r="C433" s="193" t="s">
        <v>264</v>
      </c>
      <c r="D433" s="194" t="s">
        <v>1189</v>
      </c>
      <c r="E433" s="63" t="s">
        <v>346</v>
      </c>
      <c r="F433" s="63">
        <v>20</v>
      </c>
      <c r="G433" s="205">
        <v>4.5</v>
      </c>
      <c r="H433" s="253">
        <f t="shared" si="21"/>
        <v>90</v>
      </c>
      <c r="I433" s="269">
        <f t="shared" si="22"/>
        <v>5.1875999999999998</v>
      </c>
      <c r="J433" s="266">
        <f t="shared" si="23"/>
        <v>103.752</v>
      </c>
    </row>
    <row r="434" spans="1:10" ht="30" x14ac:dyDescent="0.25">
      <c r="A434" s="192" t="s">
        <v>1190</v>
      </c>
      <c r="B434" s="63">
        <v>39599</v>
      </c>
      <c r="C434" s="193" t="s">
        <v>264</v>
      </c>
      <c r="D434" s="194" t="s">
        <v>1191</v>
      </c>
      <c r="E434" s="63" t="s">
        <v>346</v>
      </c>
      <c r="F434" s="63">
        <v>70</v>
      </c>
      <c r="G434" s="205">
        <v>10.48</v>
      </c>
      <c r="H434" s="253">
        <f t="shared" si="21"/>
        <v>733.6</v>
      </c>
      <c r="I434" s="269">
        <f t="shared" si="22"/>
        <v>12.081344</v>
      </c>
      <c r="J434" s="266">
        <f t="shared" si="23"/>
        <v>845.69407999999999</v>
      </c>
    </row>
    <row r="435" spans="1:10" ht="30" x14ac:dyDescent="0.25">
      <c r="A435" s="192" t="s">
        <v>1192</v>
      </c>
      <c r="B435" s="63">
        <v>1872</v>
      </c>
      <c r="C435" s="193" t="s">
        <v>264</v>
      </c>
      <c r="D435" s="194" t="s">
        <v>1193</v>
      </c>
      <c r="E435" s="63" t="s">
        <v>396</v>
      </c>
      <c r="F435" s="63">
        <v>15</v>
      </c>
      <c r="G435" s="205">
        <v>2.57</v>
      </c>
      <c r="H435" s="253">
        <f t="shared" si="21"/>
        <v>38.549999999999997</v>
      </c>
      <c r="I435" s="269">
        <f t="shared" si="22"/>
        <v>2.9626959999999998</v>
      </c>
      <c r="J435" s="266">
        <f t="shared" si="23"/>
        <v>44.440439999999995</v>
      </c>
    </row>
    <row r="436" spans="1:10" ht="60" x14ac:dyDescent="0.25">
      <c r="A436" s="192" t="s">
        <v>1194</v>
      </c>
      <c r="B436" s="63">
        <v>43103</v>
      </c>
      <c r="C436" s="193" t="s">
        <v>264</v>
      </c>
      <c r="D436" s="194" t="s">
        <v>1195</v>
      </c>
      <c r="E436" s="63" t="s">
        <v>396</v>
      </c>
      <c r="F436" s="63">
        <v>1</v>
      </c>
      <c r="G436" s="205">
        <v>258.52</v>
      </c>
      <c r="H436" s="253">
        <f t="shared" ref="H436:H499" si="24">F436*G436</f>
        <v>258.52</v>
      </c>
      <c r="I436" s="269">
        <f t="shared" ref="I436:I499" si="25">(G436+G436*$G$590)*(100%-$J$3)</f>
        <v>298.02185599999996</v>
      </c>
      <c r="J436" s="266">
        <f t="shared" ref="J436:J499" si="26">I436*F436</f>
        <v>298.02185599999996</v>
      </c>
    </row>
    <row r="437" spans="1:10" ht="30" x14ac:dyDescent="0.25">
      <c r="A437" s="192" t="s">
        <v>1196</v>
      </c>
      <c r="B437" s="63">
        <v>1873</v>
      </c>
      <c r="C437" s="193" t="s">
        <v>264</v>
      </c>
      <c r="D437" s="194" t="s">
        <v>1197</v>
      </c>
      <c r="E437" s="63" t="s">
        <v>396</v>
      </c>
      <c r="F437" s="63">
        <v>3</v>
      </c>
      <c r="G437" s="205">
        <v>5.1100000000000003</v>
      </c>
      <c r="H437" s="253">
        <f t="shared" si="24"/>
        <v>15.330000000000002</v>
      </c>
      <c r="I437" s="269">
        <f t="shared" si="25"/>
        <v>5.8908080000000007</v>
      </c>
      <c r="J437" s="266">
        <f t="shared" si="26"/>
        <v>17.672424000000003</v>
      </c>
    </row>
    <row r="438" spans="1:10" ht="60" x14ac:dyDescent="0.25">
      <c r="A438" s="192" t="s">
        <v>1198</v>
      </c>
      <c r="B438" s="63">
        <v>11253</v>
      </c>
      <c r="C438" s="193" t="s">
        <v>264</v>
      </c>
      <c r="D438" s="194" t="s">
        <v>1199</v>
      </c>
      <c r="E438" s="63" t="s">
        <v>396</v>
      </c>
      <c r="F438" s="63">
        <v>1</v>
      </c>
      <c r="G438" s="205">
        <v>225.85</v>
      </c>
      <c r="H438" s="253">
        <f t="shared" si="24"/>
        <v>225.85</v>
      </c>
      <c r="I438" s="269">
        <f t="shared" si="25"/>
        <v>260.35987999999998</v>
      </c>
      <c r="J438" s="266">
        <f t="shared" si="26"/>
        <v>260.35987999999998</v>
      </c>
    </row>
    <row r="439" spans="1:10" ht="45" x14ac:dyDescent="0.25">
      <c r="A439" s="192" t="s">
        <v>1200</v>
      </c>
      <c r="B439" s="63">
        <v>39771</v>
      </c>
      <c r="C439" s="193" t="s">
        <v>264</v>
      </c>
      <c r="D439" s="194" t="s">
        <v>1201</v>
      </c>
      <c r="E439" s="63" t="s">
        <v>396</v>
      </c>
      <c r="F439" s="63">
        <v>1</v>
      </c>
      <c r="G439" s="205">
        <v>32.28</v>
      </c>
      <c r="H439" s="253">
        <f t="shared" si="24"/>
        <v>32.28</v>
      </c>
      <c r="I439" s="269">
        <f t="shared" si="25"/>
        <v>37.212384</v>
      </c>
      <c r="J439" s="266">
        <f t="shared" si="26"/>
        <v>37.212384</v>
      </c>
    </row>
    <row r="440" spans="1:10" ht="45" x14ac:dyDescent="0.25">
      <c r="A440" s="192" t="s">
        <v>1202</v>
      </c>
      <c r="B440" s="63">
        <v>39773</v>
      </c>
      <c r="C440" s="193" t="s">
        <v>264</v>
      </c>
      <c r="D440" s="194" t="s">
        <v>1203</v>
      </c>
      <c r="E440" s="63" t="s">
        <v>396</v>
      </c>
      <c r="F440" s="63">
        <v>1</v>
      </c>
      <c r="G440" s="205">
        <v>101.98</v>
      </c>
      <c r="H440" s="253">
        <f t="shared" si="24"/>
        <v>101.98</v>
      </c>
      <c r="I440" s="269">
        <f t="shared" si="25"/>
        <v>117.562544</v>
      </c>
      <c r="J440" s="266">
        <f t="shared" si="26"/>
        <v>117.562544</v>
      </c>
    </row>
    <row r="441" spans="1:10" ht="45" x14ac:dyDescent="0.25">
      <c r="A441" s="192" t="s">
        <v>1204</v>
      </c>
      <c r="B441" s="63">
        <v>10569</v>
      </c>
      <c r="C441" s="193" t="s">
        <v>264</v>
      </c>
      <c r="D441" s="194" t="s">
        <v>1205</v>
      </c>
      <c r="E441" s="63" t="s">
        <v>396</v>
      </c>
      <c r="F441" s="63">
        <v>3</v>
      </c>
      <c r="G441" s="205">
        <v>3.36</v>
      </c>
      <c r="H441" s="253">
        <f t="shared" si="24"/>
        <v>10.08</v>
      </c>
      <c r="I441" s="269">
        <f t="shared" si="25"/>
        <v>3.873408</v>
      </c>
      <c r="J441" s="266">
        <f t="shared" si="26"/>
        <v>11.620224</v>
      </c>
    </row>
    <row r="442" spans="1:10" ht="45" x14ac:dyDescent="0.25">
      <c r="A442" s="192" t="s">
        <v>1206</v>
      </c>
      <c r="B442" s="63">
        <v>1368</v>
      </c>
      <c r="C442" s="193" t="s">
        <v>264</v>
      </c>
      <c r="D442" s="194" t="s">
        <v>1207</v>
      </c>
      <c r="E442" s="63" t="s">
        <v>396</v>
      </c>
      <c r="F442" s="63">
        <v>3</v>
      </c>
      <c r="G442" s="205">
        <v>89.4</v>
      </c>
      <c r="H442" s="253">
        <f t="shared" si="24"/>
        <v>268.20000000000005</v>
      </c>
      <c r="I442" s="269">
        <f t="shared" si="25"/>
        <v>103.06032</v>
      </c>
      <c r="J442" s="266">
        <f t="shared" si="26"/>
        <v>309.18096000000003</v>
      </c>
    </row>
    <row r="443" spans="1:10" ht="45" x14ac:dyDescent="0.25">
      <c r="A443" s="192" t="s">
        <v>1208</v>
      </c>
      <c r="B443" s="63">
        <v>2559</v>
      </c>
      <c r="C443" s="193" t="s">
        <v>264</v>
      </c>
      <c r="D443" s="194" t="s">
        <v>1209</v>
      </c>
      <c r="E443" s="63" t="s">
        <v>396</v>
      </c>
      <c r="F443" s="63">
        <v>3</v>
      </c>
      <c r="G443" s="205">
        <v>13.5</v>
      </c>
      <c r="H443" s="253">
        <f t="shared" si="24"/>
        <v>40.5</v>
      </c>
      <c r="I443" s="269">
        <f t="shared" si="25"/>
        <v>15.562799999999999</v>
      </c>
      <c r="J443" s="266">
        <f t="shared" si="26"/>
        <v>46.688400000000001</v>
      </c>
    </row>
    <row r="444" spans="1:10" ht="45" x14ac:dyDescent="0.25">
      <c r="A444" s="192" t="s">
        <v>1210</v>
      </c>
      <c r="B444" s="63">
        <v>2565</v>
      </c>
      <c r="C444" s="193" t="s">
        <v>264</v>
      </c>
      <c r="D444" s="194" t="s">
        <v>1211</v>
      </c>
      <c r="E444" s="63" t="s">
        <v>396</v>
      </c>
      <c r="F444" s="63">
        <v>3</v>
      </c>
      <c r="G444" s="205">
        <v>10.94</v>
      </c>
      <c r="H444" s="253">
        <f t="shared" si="24"/>
        <v>32.82</v>
      </c>
      <c r="I444" s="269">
        <f t="shared" si="25"/>
        <v>12.611632</v>
      </c>
      <c r="J444" s="266">
        <f t="shared" si="26"/>
        <v>37.834896000000001</v>
      </c>
    </row>
    <row r="445" spans="1:10" ht="45" x14ac:dyDescent="0.25">
      <c r="A445" s="192" t="s">
        <v>1212</v>
      </c>
      <c r="B445" s="63">
        <v>2593</v>
      </c>
      <c r="C445" s="193" t="s">
        <v>264</v>
      </c>
      <c r="D445" s="194" t="s">
        <v>1213</v>
      </c>
      <c r="E445" s="63" t="s">
        <v>396</v>
      </c>
      <c r="F445" s="63">
        <v>3</v>
      </c>
      <c r="G445" s="205">
        <v>11.3</v>
      </c>
      <c r="H445" s="253">
        <f t="shared" si="24"/>
        <v>33.900000000000006</v>
      </c>
      <c r="I445" s="269">
        <f t="shared" si="25"/>
        <v>13.02664</v>
      </c>
      <c r="J445" s="266">
        <f t="shared" si="26"/>
        <v>39.079920000000001</v>
      </c>
    </row>
    <row r="446" spans="1:10" ht="45" x14ac:dyDescent="0.25">
      <c r="A446" s="192" t="s">
        <v>1214</v>
      </c>
      <c r="B446" s="63">
        <v>2574</v>
      </c>
      <c r="C446" s="193" t="s">
        <v>264</v>
      </c>
      <c r="D446" s="194" t="s">
        <v>1215</v>
      </c>
      <c r="E446" s="63" t="s">
        <v>396</v>
      </c>
      <c r="F446" s="63">
        <v>3</v>
      </c>
      <c r="G446" s="205">
        <v>13.03</v>
      </c>
      <c r="H446" s="253">
        <f t="shared" si="24"/>
        <v>39.089999999999996</v>
      </c>
      <c r="I446" s="269">
        <f t="shared" si="25"/>
        <v>15.020983999999999</v>
      </c>
      <c r="J446" s="266">
        <f t="shared" si="26"/>
        <v>45.062951999999996</v>
      </c>
    </row>
    <row r="447" spans="1:10" ht="45" x14ac:dyDescent="0.25">
      <c r="A447" s="192" t="s">
        <v>1216</v>
      </c>
      <c r="B447" s="63">
        <v>2560</v>
      </c>
      <c r="C447" s="193" t="s">
        <v>264</v>
      </c>
      <c r="D447" s="194" t="s">
        <v>1217</v>
      </c>
      <c r="E447" s="63" t="s">
        <v>396</v>
      </c>
      <c r="F447" s="63">
        <v>3</v>
      </c>
      <c r="G447" s="205">
        <v>16.88</v>
      </c>
      <c r="H447" s="253">
        <f t="shared" si="24"/>
        <v>50.64</v>
      </c>
      <c r="I447" s="269">
        <f t="shared" si="25"/>
        <v>19.459263999999997</v>
      </c>
      <c r="J447" s="266">
        <f t="shared" si="26"/>
        <v>58.377791999999992</v>
      </c>
    </row>
    <row r="448" spans="1:10" ht="45" x14ac:dyDescent="0.25">
      <c r="A448" s="192" t="s">
        <v>1218</v>
      </c>
      <c r="B448" s="63">
        <v>2590</v>
      </c>
      <c r="C448" s="193" t="s">
        <v>264</v>
      </c>
      <c r="D448" s="194" t="s">
        <v>1219</v>
      </c>
      <c r="E448" s="63" t="s">
        <v>396</v>
      </c>
      <c r="F448" s="63">
        <v>1</v>
      </c>
      <c r="G448" s="205">
        <v>18.37</v>
      </c>
      <c r="H448" s="253">
        <f t="shared" si="24"/>
        <v>18.37</v>
      </c>
      <c r="I448" s="269">
        <f t="shared" si="25"/>
        <v>21.176936000000001</v>
      </c>
      <c r="J448" s="266">
        <f t="shared" si="26"/>
        <v>21.176936000000001</v>
      </c>
    </row>
    <row r="449" spans="1:10" ht="45" x14ac:dyDescent="0.25">
      <c r="A449" s="192" t="s">
        <v>1220</v>
      </c>
      <c r="B449" s="63">
        <v>2570</v>
      </c>
      <c r="C449" s="193" t="s">
        <v>264</v>
      </c>
      <c r="D449" s="194" t="s">
        <v>1221</v>
      </c>
      <c r="E449" s="63" t="s">
        <v>396</v>
      </c>
      <c r="F449" s="63">
        <v>3</v>
      </c>
      <c r="G449" s="205">
        <v>17.760000000000002</v>
      </c>
      <c r="H449" s="253">
        <f t="shared" si="24"/>
        <v>53.28</v>
      </c>
      <c r="I449" s="269">
        <f t="shared" si="25"/>
        <v>20.473728000000001</v>
      </c>
      <c r="J449" s="266">
        <f t="shared" si="26"/>
        <v>61.421184000000004</v>
      </c>
    </row>
    <row r="450" spans="1:10" ht="45" x14ac:dyDescent="0.25">
      <c r="A450" s="192" t="s">
        <v>1222</v>
      </c>
      <c r="B450" s="63">
        <v>2586</v>
      </c>
      <c r="C450" s="193" t="s">
        <v>264</v>
      </c>
      <c r="D450" s="194" t="s">
        <v>1223</v>
      </c>
      <c r="E450" s="63" t="s">
        <v>396</v>
      </c>
      <c r="F450" s="63">
        <v>1</v>
      </c>
      <c r="G450" s="205">
        <v>20.98</v>
      </c>
      <c r="H450" s="253">
        <f t="shared" si="24"/>
        <v>20.98</v>
      </c>
      <c r="I450" s="269">
        <f t="shared" si="25"/>
        <v>24.185744</v>
      </c>
      <c r="J450" s="266">
        <f t="shared" si="26"/>
        <v>24.185744</v>
      </c>
    </row>
    <row r="451" spans="1:10" ht="45" x14ac:dyDescent="0.25">
      <c r="A451" s="192" t="s">
        <v>1224</v>
      </c>
      <c r="B451" s="63">
        <v>14054</v>
      </c>
      <c r="C451" s="193" t="s">
        <v>264</v>
      </c>
      <c r="D451" s="194" t="s">
        <v>1225</v>
      </c>
      <c r="E451" s="63" t="s">
        <v>396</v>
      </c>
      <c r="F451" s="63">
        <v>3</v>
      </c>
      <c r="G451" s="205">
        <v>16.309999999999999</v>
      </c>
      <c r="H451" s="253">
        <f t="shared" si="24"/>
        <v>48.929999999999993</v>
      </c>
      <c r="I451" s="269">
        <f t="shared" si="25"/>
        <v>18.802167999999998</v>
      </c>
      <c r="J451" s="266">
        <f t="shared" si="26"/>
        <v>56.406503999999998</v>
      </c>
    </row>
    <row r="452" spans="1:10" ht="45" x14ac:dyDescent="0.25">
      <c r="A452" s="192" t="s">
        <v>1226</v>
      </c>
      <c r="B452" s="63">
        <v>14052</v>
      </c>
      <c r="C452" s="193" t="s">
        <v>264</v>
      </c>
      <c r="D452" s="194" t="s">
        <v>1227</v>
      </c>
      <c r="E452" s="63" t="s">
        <v>396</v>
      </c>
      <c r="F452" s="63">
        <v>1</v>
      </c>
      <c r="G452" s="205">
        <v>12.55</v>
      </c>
      <c r="H452" s="253">
        <f t="shared" si="24"/>
        <v>12.55</v>
      </c>
      <c r="I452" s="269">
        <f t="shared" si="25"/>
        <v>14.467640000000001</v>
      </c>
      <c r="J452" s="266">
        <f t="shared" si="26"/>
        <v>14.467640000000001</v>
      </c>
    </row>
    <row r="453" spans="1:10" ht="45" x14ac:dyDescent="0.25">
      <c r="A453" s="192" t="s">
        <v>1228</v>
      </c>
      <c r="B453" s="63">
        <v>14053</v>
      </c>
      <c r="C453" s="193" t="s">
        <v>264</v>
      </c>
      <c r="D453" s="194" t="s">
        <v>1229</v>
      </c>
      <c r="E453" s="63" t="s">
        <v>396</v>
      </c>
      <c r="F453" s="63">
        <v>3</v>
      </c>
      <c r="G453" s="205">
        <v>12.74</v>
      </c>
      <c r="H453" s="253">
        <f t="shared" si="24"/>
        <v>38.22</v>
      </c>
      <c r="I453" s="269">
        <f t="shared" si="25"/>
        <v>14.686672</v>
      </c>
      <c r="J453" s="266">
        <f t="shared" si="26"/>
        <v>44.060015999999997</v>
      </c>
    </row>
    <row r="454" spans="1:10" ht="45" x14ac:dyDescent="0.25">
      <c r="A454" s="192" t="s">
        <v>1230</v>
      </c>
      <c r="B454" s="63">
        <v>2558</v>
      </c>
      <c r="C454" s="193" t="s">
        <v>264</v>
      </c>
      <c r="D454" s="194" t="s">
        <v>1231</v>
      </c>
      <c r="E454" s="63" t="s">
        <v>396</v>
      </c>
      <c r="F454" s="63">
        <v>1</v>
      </c>
      <c r="G454" s="205">
        <v>9.59</v>
      </c>
      <c r="H454" s="253">
        <f t="shared" si="24"/>
        <v>9.59</v>
      </c>
      <c r="I454" s="269">
        <f t="shared" si="25"/>
        <v>11.055351999999999</v>
      </c>
      <c r="J454" s="266">
        <f t="shared" si="26"/>
        <v>11.055351999999999</v>
      </c>
    </row>
    <row r="455" spans="1:10" ht="45" x14ac:dyDescent="0.25">
      <c r="A455" s="192" t="s">
        <v>1232</v>
      </c>
      <c r="B455" s="63">
        <v>2591</v>
      </c>
      <c r="C455" s="193" t="s">
        <v>264</v>
      </c>
      <c r="D455" s="194" t="s">
        <v>1233</v>
      </c>
      <c r="E455" s="63" t="s">
        <v>396</v>
      </c>
      <c r="F455" s="63">
        <v>1</v>
      </c>
      <c r="G455" s="205">
        <v>10.92</v>
      </c>
      <c r="H455" s="253">
        <f t="shared" si="24"/>
        <v>10.92</v>
      </c>
      <c r="I455" s="269">
        <f t="shared" si="25"/>
        <v>12.588576</v>
      </c>
      <c r="J455" s="266">
        <f t="shared" si="26"/>
        <v>12.588576</v>
      </c>
    </row>
    <row r="456" spans="1:10" ht="45" x14ac:dyDescent="0.25">
      <c r="A456" s="192" t="s">
        <v>1234</v>
      </c>
      <c r="B456" s="63">
        <v>2569</v>
      </c>
      <c r="C456" s="193" t="s">
        <v>264</v>
      </c>
      <c r="D456" s="194" t="s">
        <v>1235</v>
      </c>
      <c r="E456" s="63" t="s">
        <v>396</v>
      </c>
      <c r="F456" s="63">
        <v>1</v>
      </c>
      <c r="G456" s="205">
        <v>10.59</v>
      </c>
      <c r="H456" s="253">
        <f t="shared" si="24"/>
        <v>10.59</v>
      </c>
      <c r="I456" s="269">
        <f t="shared" si="25"/>
        <v>12.208152</v>
      </c>
      <c r="J456" s="266">
        <f t="shared" si="26"/>
        <v>12.208152</v>
      </c>
    </row>
    <row r="457" spans="1:10" ht="30" x14ac:dyDescent="0.25">
      <c r="A457" s="192" t="s">
        <v>1236</v>
      </c>
      <c r="B457" s="63">
        <v>1879</v>
      </c>
      <c r="C457" s="193" t="s">
        <v>264</v>
      </c>
      <c r="D457" s="194" t="s">
        <v>1237</v>
      </c>
      <c r="E457" s="63" t="s">
        <v>396</v>
      </c>
      <c r="F457" s="63">
        <v>3</v>
      </c>
      <c r="G457" s="205">
        <v>2.98</v>
      </c>
      <c r="H457" s="253">
        <f t="shared" si="24"/>
        <v>8.94</v>
      </c>
      <c r="I457" s="269">
        <f t="shared" si="25"/>
        <v>3.4353439999999997</v>
      </c>
      <c r="J457" s="266">
        <f t="shared" si="26"/>
        <v>10.306031999999998</v>
      </c>
    </row>
    <row r="458" spans="1:10" ht="30" x14ac:dyDescent="0.25">
      <c r="A458" s="192" t="s">
        <v>1238</v>
      </c>
      <c r="B458" s="63">
        <v>39273</v>
      </c>
      <c r="C458" s="193" t="s">
        <v>264</v>
      </c>
      <c r="D458" s="194" t="s">
        <v>1239</v>
      </c>
      <c r="E458" s="63" t="s">
        <v>396</v>
      </c>
      <c r="F458" s="63">
        <v>3</v>
      </c>
      <c r="G458" s="205">
        <v>3.86</v>
      </c>
      <c r="H458" s="253">
        <f t="shared" si="24"/>
        <v>11.58</v>
      </c>
      <c r="I458" s="269">
        <f t="shared" si="25"/>
        <v>4.449808</v>
      </c>
      <c r="J458" s="266">
        <f t="shared" si="26"/>
        <v>13.349423999999999</v>
      </c>
    </row>
    <row r="459" spans="1:10" ht="30" x14ac:dyDescent="0.25">
      <c r="A459" s="192" t="s">
        <v>1240</v>
      </c>
      <c r="B459" s="63">
        <v>1876</v>
      </c>
      <c r="C459" s="193" t="s">
        <v>264</v>
      </c>
      <c r="D459" s="194" t="s">
        <v>1241</v>
      </c>
      <c r="E459" s="63" t="s">
        <v>396</v>
      </c>
      <c r="F459" s="63">
        <v>3</v>
      </c>
      <c r="G459" s="205">
        <v>10.02</v>
      </c>
      <c r="H459" s="253">
        <f t="shared" si="24"/>
        <v>30.06</v>
      </c>
      <c r="I459" s="269">
        <f t="shared" si="25"/>
        <v>11.551055999999999</v>
      </c>
      <c r="J459" s="266">
        <f t="shared" si="26"/>
        <v>34.653167999999994</v>
      </c>
    </row>
    <row r="460" spans="1:10" ht="30" x14ac:dyDescent="0.25">
      <c r="A460" s="192" t="s">
        <v>1242</v>
      </c>
      <c r="B460" s="206">
        <v>1875</v>
      </c>
      <c r="C460" s="193" t="s">
        <v>264</v>
      </c>
      <c r="D460" s="194" t="s">
        <v>1243</v>
      </c>
      <c r="E460" s="63" t="s">
        <v>396</v>
      </c>
      <c r="F460" s="63">
        <v>3</v>
      </c>
      <c r="G460" s="205">
        <v>6.16</v>
      </c>
      <c r="H460" s="253">
        <f t="shared" si="24"/>
        <v>18.48</v>
      </c>
      <c r="I460" s="269">
        <f t="shared" si="25"/>
        <v>7.101248</v>
      </c>
      <c r="J460" s="266">
        <f t="shared" si="26"/>
        <v>21.303744000000002</v>
      </c>
    </row>
    <row r="461" spans="1:10" ht="30" x14ac:dyDescent="0.25">
      <c r="A461" s="192" t="s">
        <v>1244</v>
      </c>
      <c r="B461" s="206">
        <v>1884</v>
      </c>
      <c r="C461" s="193" t="s">
        <v>264</v>
      </c>
      <c r="D461" s="194" t="s">
        <v>1245</v>
      </c>
      <c r="E461" s="63" t="s">
        <v>396</v>
      </c>
      <c r="F461" s="63">
        <v>3</v>
      </c>
      <c r="G461" s="205">
        <v>4.51</v>
      </c>
      <c r="H461" s="253">
        <f t="shared" si="24"/>
        <v>13.53</v>
      </c>
      <c r="I461" s="269">
        <f t="shared" si="25"/>
        <v>5.199128</v>
      </c>
      <c r="J461" s="266">
        <f t="shared" si="26"/>
        <v>15.597384</v>
      </c>
    </row>
    <row r="462" spans="1:10" ht="30" x14ac:dyDescent="0.25">
      <c r="A462" s="192" t="s">
        <v>1246</v>
      </c>
      <c r="B462" s="63">
        <v>34653</v>
      </c>
      <c r="C462" s="193" t="s">
        <v>264</v>
      </c>
      <c r="D462" s="194" t="s">
        <v>1247</v>
      </c>
      <c r="E462" s="63" t="s">
        <v>396</v>
      </c>
      <c r="F462" s="63">
        <v>3</v>
      </c>
      <c r="G462" s="205">
        <v>9.1999999999999993</v>
      </c>
      <c r="H462" s="253">
        <f t="shared" si="24"/>
        <v>27.599999999999998</v>
      </c>
      <c r="I462" s="269">
        <f t="shared" si="25"/>
        <v>10.60576</v>
      </c>
      <c r="J462" s="266">
        <f t="shared" si="26"/>
        <v>31.81728</v>
      </c>
    </row>
    <row r="463" spans="1:10" ht="30" x14ac:dyDescent="0.25">
      <c r="A463" s="192" t="s">
        <v>1248</v>
      </c>
      <c r="B463" s="63">
        <v>34616</v>
      </c>
      <c r="C463" s="193" t="s">
        <v>264</v>
      </c>
      <c r="D463" s="194" t="s">
        <v>1249</v>
      </c>
      <c r="E463" s="63" t="s">
        <v>396</v>
      </c>
      <c r="F463" s="63">
        <v>3</v>
      </c>
      <c r="G463" s="205">
        <v>52.75</v>
      </c>
      <c r="H463" s="253">
        <f t="shared" si="24"/>
        <v>158.25</v>
      </c>
      <c r="I463" s="269">
        <f t="shared" si="25"/>
        <v>60.810200000000002</v>
      </c>
      <c r="J463" s="266">
        <f t="shared" si="26"/>
        <v>182.4306</v>
      </c>
    </row>
    <row r="464" spans="1:10" ht="30" x14ac:dyDescent="0.25">
      <c r="A464" s="192" t="s">
        <v>1250</v>
      </c>
      <c r="B464" s="63">
        <v>34686</v>
      </c>
      <c r="C464" s="193" t="s">
        <v>264</v>
      </c>
      <c r="D464" s="194" t="s">
        <v>1251</v>
      </c>
      <c r="E464" s="63" t="s">
        <v>396</v>
      </c>
      <c r="F464" s="63">
        <v>2</v>
      </c>
      <c r="G464" s="205">
        <v>13.65</v>
      </c>
      <c r="H464" s="253">
        <f t="shared" si="24"/>
        <v>27.3</v>
      </c>
      <c r="I464" s="269">
        <f t="shared" si="25"/>
        <v>15.735720000000001</v>
      </c>
      <c r="J464" s="266">
        <f t="shared" si="26"/>
        <v>31.471440000000001</v>
      </c>
    </row>
    <row r="465" spans="1:10" ht="30" x14ac:dyDescent="0.25">
      <c r="A465" s="192" t="s">
        <v>1252</v>
      </c>
      <c r="B465" s="63">
        <v>34688</v>
      </c>
      <c r="C465" s="193" t="s">
        <v>264</v>
      </c>
      <c r="D465" s="194" t="s">
        <v>1253</v>
      </c>
      <c r="E465" s="63" t="s">
        <v>396</v>
      </c>
      <c r="F465" s="63">
        <v>1</v>
      </c>
      <c r="G465" s="205">
        <v>16.68</v>
      </c>
      <c r="H465" s="253">
        <f t="shared" si="24"/>
        <v>16.68</v>
      </c>
      <c r="I465" s="269">
        <f t="shared" si="25"/>
        <v>19.228704</v>
      </c>
      <c r="J465" s="266">
        <f t="shared" si="26"/>
        <v>19.228704</v>
      </c>
    </row>
    <row r="466" spans="1:10" ht="30" x14ac:dyDescent="0.25">
      <c r="A466" s="192" t="s">
        <v>1254</v>
      </c>
      <c r="B466" s="63">
        <v>34623</v>
      </c>
      <c r="C466" s="193" t="s">
        <v>264</v>
      </c>
      <c r="D466" s="194" t="s">
        <v>1255</v>
      </c>
      <c r="E466" s="63" t="s">
        <v>396</v>
      </c>
      <c r="F466" s="63">
        <v>1</v>
      </c>
      <c r="G466" s="205">
        <v>51.94</v>
      </c>
      <c r="H466" s="253">
        <f t="shared" si="24"/>
        <v>51.94</v>
      </c>
      <c r="I466" s="269">
        <f t="shared" si="25"/>
        <v>59.876431999999994</v>
      </c>
      <c r="J466" s="266">
        <f t="shared" si="26"/>
        <v>59.876431999999994</v>
      </c>
    </row>
    <row r="467" spans="1:10" x14ac:dyDescent="0.25">
      <c r="A467" s="192" t="s">
        <v>1256</v>
      </c>
      <c r="B467" s="63">
        <v>34628</v>
      </c>
      <c r="C467" s="193" t="s">
        <v>264</v>
      </c>
      <c r="D467" s="194" t="s">
        <v>1257</v>
      </c>
      <c r="E467" s="63" t="s">
        <v>396</v>
      </c>
      <c r="F467" s="63">
        <v>1</v>
      </c>
      <c r="G467" s="205">
        <v>74.400000000000006</v>
      </c>
      <c r="H467" s="253">
        <f t="shared" si="24"/>
        <v>74.400000000000006</v>
      </c>
      <c r="I467" s="269">
        <f t="shared" si="25"/>
        <v>85.768320000000003</v>
      </c>
      <c r="J467" s="266">
        <f t="shared" si="26"/>
        <v>85.768320000000003</v>
      </c>
    </row>
    <row r="468" spans="1:10" ht="30" x14ac:dyDescent="0.25">
      <c r="A468" s="192" t="s">
        <v>1258</v>
      </c>
      <c r="B468" s="63">
        <v>34709</v>
      </c>
      <c r="C468" s="193" t="s">
        <v>264</v>
      </c>
      <c r="D468" s="194" t="s">
        <v>1259</v>
      </c>
      <c r="E468" s="63" t="s">
        <v>396</v>
      </c>
      <c r="F468" s="63">
        <v>1</v>
      </c>
      <c r="G468" s="205">
        <v>64.63</v>
      </c>
      <c r="H468" s="253">
        <f t="shared" si="24"/>
        <v>64.63</v>
      </c>
      <c r="I468" s="269">
        <f t="shared" si="25"/>
        <v>74.505463999999989</v>
      </c>
      <c r="J468" s="266">
        <f t="shared" si="26"/>
        <v>74.505463999999989</v>
      </c>
    </row>
    <row r="469" spans="1:10" x14ac:dyDescent="0.25">
      <c r="A469" s="192" t="s">
        <v>1260</v>
      </c>
      <c r="B469" s="63">
        <v>34714</v>
      </c>
      <c r="C469" s="193" t="s">
        <v>264</v>
      </c>
      <c r="D469" s="194" t="s">
        <v>1261</v>
      </c>
      <c r="E469" s="63" t="s">
        <v>396</v>
      </c>
      <c r="F469" s="63">
        <v>1</v>
      </c>
      <c r="G469" s="205">
        <v>77.2</v>
      </c>
      <c r="H469" s="253">
        <f t="shared" si="24"/>
        <v>77.2</v>
      </c>
      <c r="I469" s="269">
        <f t="shared" si="25"/>
        <v>88.996160000000003</v>
      </c>
      <c r="J469" s="266">
        <f t="shared" si="26"/>
        <v>88.996160000000003</v>
      </c>
    </row>
    <row r="470" spans="1:10" ht="45" x14ac:dyDescent="0.25">
      <c r="A470" s="192" t="s">
        <v>1262</v>
      </c>
      <c r="B470" s="63">
        <v>34729</v>
      </c>
      <c r="C470" s="193" t="s">
        <v>264</v>
      </c>
      <c r="D470" s="194" t="s">
        <v>1263</v>
      </c>
      <c r="E470" s="63" t="s">
        <v>396</v>
      </c>
      <c r="F470" s="63">
        <v>1</v>
      </c>
      <c r="G470" s="205">
        <v>1198.3399999999999</v>
      </c>
      <c r="H470" s="253">
        <f t="shared" si="24"/>
        <v>1198.3399999999999</v>
      </c>
      <c r="I470" s="269">
        <f t="shared" si="25"/>
        <v>1381.4463519999999</v>
      </c>
      <c r="J470" s="266">
        <f t="shared" si="26"/>
        <v>1381.4463519999999</v>
      </c>
    </row>
    <row r="471" spans="1:10" ht="45" x14ac:dyDescent="0.25">
      <c r="A471" s="192" t="s">
        <v>1264</v>
      </c>
      <c r="B471" s="63">
        <v>34734</v>
      </c>
      <c r="C471" s="193" t="s">
        <v>264</v>
      </c>
      <c r="D471" s="194" t="s">
        <v>1265</v>
      </c>
      <c r="E471" s="63" t="s">
        <v>396</v>
      </c>
      <c r="F471" s="63">
        <v>1</v>
      </c>
      <c r="G471" s="205">
        <v>1855.42</v>
      </c>
      <c r="H471" s="253">
        <f t="shared" si="24"/>
        <v>1855.42</v>
      </c>
      <c r="I471" s="269">
        <f t="shared" si="25"/>
        <v>2138.9281759999999</v>
      </c>
      <c r="J471" s="266">
        <f t="shared" si="26"/>
        <v>2138.9281759999999</v>
      </c>
    </row>
    <row r="472" spans="1:10" ht="30" x14ac:dyDescent="0.25">
      <c r="A472" s="192" t="s">
        <v>1266</v>
      </c>
      <c r="B472" s="63">
        <v>34544</v>
      </c>
      <c r="C472" s="193" t="s">
        <v>264</v>
      </c>
      <c r="D472" s="194" t="s">
        <v>1267</v>
      </c>
      <c r="E472" s="63" t="s">
        <v>396</v>
      </c>
      <c r="F472" s="63">
        <v>1</v>
      </c>
      <c r="G472" s="205">
        <v>1523.34</v>
      </c>
      <c r="H472" s="253">
        <f t="shared" si="24"/>
        <v>1523.34</v>
      </c>
      <c r="I472" s="269">
        <f t="shared" si="25"/>
        <v>1756.1063519999998</v>
      </c>
      <c r="J472" s="266">
        <f t="shared" si="26"/>
        <v>1756.1063519999998</v>
      </c>
    </row>
    <row r="473" spans="1:10" ht="30" x14ac:dyDescent="0.25">
      <c r="A473" s="192" t="s">
        <v>1268</v>
      </c>
      <c r="B473" s="63">
        <v>2391</v>
      </c>
      <c r="C473" s="193" t="s">
        <v>264</v>
      </c>
      <c r="D473" s="194" t="s">
        <v>1269</v>
      </c>
      <c r="E473" s="63" t="s">
        <v>396</v>
      </c>
      <c r="F473" s="63">
        <v>1</v>
      </c>
      <c r="G473" s="205">
        <v>352.56</v>
      </c>
      <c r="H473" s="253">
        <f t="shared" si="24"/>
        <v>352.56</v>
      </c>
      <c r="I473" s="269">
        <f t="shared" si="25"/>
        <v>406.43116800000001</v>
      </c>
      <c r="J473" s="266">
        <f t="shared" si="26"/>
        <v>406.43116800000001</v>
      </c>
    </row>
    <row r="474" spans="1:10" ht="30" x14ac:dyDescent="0.25">
      <c r="A474" s="192" t="s">
        <v>1270</v>
      </c>
      <c r="B474" s="206">
        <v>2374</v>
      </c>
      <c r="C474" s="193" t="s">
        <v>264</v>
      </c>
      <c r="D474" s="194" t="s">
        <v>1271</v>
      </c>
      <c r="E474" s="63" t="s">
        <v>396</v>
      </c>
      <c r="F474" s="63">
        <v>1</v>
      </c>
      <c r="G474" s="205">
        <v>399.97</v>
      </c>
      <c r="H474" s="253">
        <f t="shared" si="24"/>
        <v>399.97</v>
      </c>
      <c r="I474" s="269">
        <f t="shared" si="25"/>
        <v>461.08541600000001</v>
      </c>
      <c r="J474" s="266">
        <f t="shared" si="26"/>
        <v>461.08541600000001</v>
      </c>
    </row>
    <row r="475" spans="1:10" ht="30" x14ac:dyDescent="0.25">
      <c r="A475" s="192" t="s">
        <v>1272</v>
      </c>
      <c r="B475" s="63">
        <v>2377</v>
      </c>
      <c r="C475" s="193" t="s">
        <v>264</v>
      </c>
      <c r="D475" s="194" t="s">
        <v>1273</v>
      </c>
      <c r="E475" s="63" t="s">
        <v>396</v>
      </c>
      <c r="F475" s="63">
        <v>1</v>
      </c>
      <c r="G475" s="205">
        <v>561.32000000000005</v>
      </c>
      <c r="H475" s="253">
        <f t="shared" si="24"/>
        <v>561.32000000000005</v>
      </c>
      <c r="I475" s="269">
        <f t="shared" si="25"/>
        <v>647.089696</v>
      </c>
      <c r="J475" s="266">
        <f t="shared" si="26"/>
        <v>647.089696</v>
      </c>
    </row>
    <row r="476" spans="1:10" ht="30" x14ac:dyDescent="0.25">
      <c r="A476" s="192" t="s">
        <v>1274</v>
      </c>
      <c r="B476" s="63">
        <v>2393</v>
      </c>
      <c r="C476" s="193" t="s">
        <v>264</v>
      </c>
      <c r="D476" s="194" t="s">
        <v>1275</v>
      </c>
      <c r="E476" s="63" t="s">
        <v>396</v>
      </c>
      <c r="F476" s="63">
        <v>1</v>
      </c>
      <c r="G476" s="205">
        <v>940.01</v>
      </c>
      <c r="H476" s="253">
        <f t="shared" si="24"/>
        <v>940.01</v>
      </c>
      <c r="I476" s="269">
        <f t="shared" si="25"/>
        <v>1083.6435280000001</v>
      </c>
      <c r="J476" s="266">
        <f t="shared" si="26"/>
        <v>1083.6435280000001</v>
      </c>
    </row>
    <row r="477" spans="1:10" ht="30" x14ac:dyDescent="0.25">
      <c r="A477" s="192" t="s">
        <v>1276</v>
      </c>
      <c r="B477" s="63">
        <v>39445</v>
      </c>
      <c r="C477" s="193" t="s">
        <v>264</v>
      </c>
      <c r="D477" s="194" t="s">
        <v>1277</v>
      </c>
      <c r="E477" s="63" t="s">
        <v>396</v>
      </c>
      <c r="F477" s="63">
        <v>1</v>
      </c>
      <c r="G477" s="205">
        <v>141.71</v>
      </c>
      <c r="H477" s="253">
        <f t="shared" si="24"/>
        <v>141.71</v>
      </c>
      <c r="I477" s="269">
        <f t="shared" si="25"/>
        <v>163.36328800000001</v>
      </c>
      <c r="J477" s="266">
        <f t="shared" si="26"/>
        <v>163.36328800000001</v>
      </c>
    </row>
    <row r="478" spans="1:10" ht="30" x14ac:dyDescent="0.25">
      <c r="A478" s="192" t="s">
        <v>1278</v>
      </c>
      <c r="B478" s="63">
        <v>39456</v>
      </c>
      <c r="C478" s="193" t="s">
        <v>264</v>
      </c>
      <c r="D478" s="194" t="s">
        <v>1279</v>
      </c>
      <c r="E478" s="63" t="s">
        <v>396</v>
      </c>
      <c r="F478" s="63">
        <v>1</v>
      </c>
      <c r="G478" s="205">
        <v>161.58000000000001</v>
      </c>
      <c r="H478" s="253">
        <f t="shared" si="24"/>
        <v>161.58000000000001</v>
      </c>
      <c r="I478" s="269">
        <f t="shared" si="25"/>
        <v>186.26942400000001</v>
      </c>
      <c r="J478" s="266">
        <f t="shared" si="26"/>
        <v>186.26942400000001</v>
      </c>
    </row>
    <row r="479" spans="1:10" ht="30" x14ac:dyDescent="0.25">
      <c r="A479" s="192" t="s">
        <v>1280</v>
      </c>
      <c r="B479" s="63">
        <v>39457</v>
      </c>
      <c r="C479" s="193" t="s">
        <v>264</v>
      </c>
      <c r="D479" s="194" t="s">
        <v>1281</v>
      </c>
      <c r="E479" s="63" t="s">
        <v>396</v>
      </c>
      <c r="F479" s="63">
        <v>1</v>
      </c>
      <c r="G479" s="205">
        <v>176.15</v>
      </c>
      <c r="H479" s="253">
        <f t="shared" si="24"/>
        <v>176.15</v>
      </c>
      <c r="I479" s="269">
        <f t="shared" si="25"/>
        <v>203.06572</v>
      </c>
      <c r="J479" s="266">
        <f t="shared" si="26"/>
        <v>203.06572</v>
      </c>
    </row>
    <row r="480" spans="1:10" ht="30" x14ac:dyDescent="0.25">
      <c r="A480" s="192" t="s">
        <v>1282</v>
      </c>
      <c r="B480" s="63">
        <v>2674</v>
      </c>
      <c r="C480" s="193" t="s">
        <v>264</v>
      </c>
      <c r="D480" s="194" t="s">
        <v>1283</v>
      </c>
      <c r="E480" s="63" t="s">
        <v>346</v>
      </c>
      <c r="F480" s="63">
        <v>20</v>
      </c>
      <c r="G480" s="205">
        <v>5.18</v>
      </c>
      <c r="H480" s="253">
        <f t="shared" si="24"/>
        <v>103.6</v>
      </c>
      <c r="I480" s="269">
        <f t="shared" si="25"/>
        <v>5.9715039999999995</v>
      </c>
      <c r="J480" s="266">
        <f t="shared" si="26"/>
        <v>119.43007999999999</v>
      </c>
    </row>
    <row r="481" spans="1:10" ht="30" x14ac:dyDescent="0.25">
      <c r="A481" s="192" t="s">
        <v>1284</v>
      </c>
      <c r="B481" s="63">
        <v>2685</v>
      </c>
      <c r="C481" s="193" t="s">
        <v>264</v>
      </c>
      <c r="D481" s="194" t="s">
        <v>1285</v>
      </c>
      <c r="E481" s="63" t="s">
        <v>346</v>
      </c>
      <c r="F481" s="63">
        <v>20</v>
      </c>
      <c r="G481" s="205">
        <v>8.09</v>
      </c>
      <c r="H481" s="253">
        <f t="shared" si="24"/>
        <v>161.80000000000001</v>
      </c>
      <c r="I481" s="269">
        <f t="shared" si="25"/>
        <v>9.3261520000000004</v>
      </c>
      <c r="J481" s="266">
        <f t="shared" si="26"/>
        <v>186.52304000000001</v>
      </c>
    </row>
    <row r="482" spans="1:10" ht="30" x14ac:dyDescent="0.25">
      <c r="A482" s="192" t="s">
        <v>1286</v>
      </c>
      <c r="B482" s="63">
        <v>2680</v>
      </c>
      <c r="C482" s="193" t="s">
        <v>264</v>
      </c>
      <c r="D482" s="194" t="s">
        <v>1287</v>
      </c>
      <c r="E482" s="63" t="s">
        <v>346</v>
      </c>
      <c r="F482" s="63">
        <v>20</v>
      </c>
      <c r="G482" s="205">
        <v>11.84</v>
      </c>
      <c r="H482" s="253">
        <f t="shared" si="24"/>
        <v>236.8</v>
      </c>
      <c r="I482" s="269">
        <f t="shared" si="25"/>
        <v>13.649151999999999</v>
      </c>
      <c r="J482" s="266">
        <f t="shared" si="26"/>
        <v>272.98303999999996</v>
      </c>
    </row>
    <row r="483" spans="1:10" ht="30" x14ac:dyDescent="0.25">
      <c r="A483" s="192" t="s">
        <v>1288</v>
      </c>
      <c r="B483" s="63">
        <v>2681</v>
      </c>
      <c r="C483" s="193" t="s">
        <v>264</v>
      </c>
      <c r="D483" s="194" t="s">
        <v>1289</v>
      </c>
      <c r="E483" s="63" t="s">
        <v>346</v>
      </c>
      <c r="F483" s="63">
        <v>10</v>
      </c>
      <c r="G483" s="205">
        <v>19.36</v>
      </c>
      <c r="H483" s="253">
        <f t="shared" si="24"/>
        <v>193.6</v>
      </c>
      <c r="I483" s="269">
        <f t="shared" si="25"/>
        <v>22.318207999999998</v>
      </c>
      <c r="J483" s="266">
        <f t="shared" si="26"/>
        <v>223.18207999999998</v>
      </c>
    </row>
    <row r="484" spans="1:10" ht="30" x14ac:dyDescent="0.25">
      <c r="A484" s="192" t="s">
        <v>1290</v>
      </c>
      <c r="B484" s="63">
        <v>2686</v>
      </c>
      <c r="C484" s="193" t="s">
        <v>264</v>
      </c>
      <c r="D484" s="194" t="s">
        <v>1291</v>
      </c>
      <c r="E484" s="63" t="s">
        <v>346</v>
      </c>
      <c r="F484" s="63">
        <v>1</v>
      </c>
      <c r="G484" s="205">
        <v>35.409999999999997</v>
      </c>
      <c r="H484" s="253">
        <f t="shared" si="24"/>
        <v>35.409999999999997</v>
      </c>
      <c r="I484" s="269">
        <f t="shared" si="25"/>
        <v>40.820647999999998</v>
      </c>
      <c r="J484" s="266">
        <f t="shared" si="26"/>
        <v>40.820647999999998</v>
      </c>
    </row>
    <row r="485" spans="1:10" ht="30" x14ac:dyDescent="0.25">
      <c r="A485" s="192" t="s">
        <v>1292</v>
      </c>
      <c r="B485" s="63">
        <v>2683</v>
      </c>
      <c r="C485" s="193" t="s">
        <v>264</v>
      </c>
      <c r="D485" s="194" t="s">
        <v>1293</v>
      </c>
      <c r="E485" s="63" t="s">
        <v>346</v>
      </c>
      <c r="F485" s="63">
        <v>1</v>
      </c>
      <c r="G485" s="205">
        <v>55.81</v>
      </c>
      <c r="H485" s="253">
        <f t="shared" si="24"/>
        <v>55.81</v>
      </c>
      <c r="I485" s="269">
        <f t="shared" si="25"/>
        <v>64.337767999999997</v>
      </c>
      <c r="J485" s="266">
        <f t="shared" si="26"/>
        <v>64.337767999999997</v>
      </c>
    </row>
    <row r="486" spans="1:10" ht="30" x14ac:dyDescent="0.25">
      <c r="A486" s="192" t="s">
        <v>1294</v>
      </c>
      <c r="B486" s="63">
        <v>2687</v>
      </c>
      <c r="C486" s="193" t="s">
        <v>264</v>
      </c>
      <c r="D486" s="194" t="s">
        <v>1295</v>
      </c>
      <c r="E486" s="63" t="s">
        <v>346</v>
      </c>
      <c r="F486" s="63">
        <v>10</v>
      </c>
      <c r="G486" s="205">
        <v>2.11</v>
      </c>
      <c r="H486" s="253">
        <f t="shared" si="24"/>
        <v>21.099999999999998</v>
      </c>
      <c r="I486" s="269">
        <f t="shared" si="25"/>
        <v>2.4324079999999997</v>
      </c>
      <c r="J486" s="266">
        <f t="shared" si="26"/>
        <v>24.324079999999995</v>
      </c>
    </row>
    <row r="487" spans="1:10" ht="30" x14ac:dyDescent="0.25">
      <c r="A487" s="192" t="s">
        <v>1296</v>
      </c>
      <c r="B487" s="63">
        <v>2689</v>
      </c>
      <c r="C487" s="193" t="s">
        <v>264</v>
      </c>
      <c r="D487" s="194" t="s">
        <v>1297</v>
      </c>
      <c r="E487" s="63" t="s">
        <v>346</v>
      </c>
      <c r="F487" s="63">
        <v>10</v>
      </c>
      <c r="G487" s="205">
        <v>2.5099999999999998</v>
      </c>
      <c r="H487" s="253">
        <f t="shared" si="24"/>
        <v>25.099999999999998</v>
      </c>
      <c r="I487" s="269">
        <f t="shared" si="25"/>
        <v>2.8935279999999999</v>
      </c>
      <c r="J487" s="266">
        <f t="shared" si="26"/>
        <v>28.935279999999999</v>
      </c>
    </row>
    <row r="488" spans="1:10" ht="30" x14ac:dyDescent="0.25">
      <c r="A488" s="192" t="s">
        <v>1298</v>
      </c>
      <c r="B488" s="63">
        <v>2688</v>
      </c>
      <c r="C488" s="193" t="s">
        <v>264</v>
      </c>
      <c r="D488" s="194" t="s">
        <v>1299</v>
      </c>
      <c r="E488" s="63" t="s">
        <v>346</v>
      </c>
      <c r="F488" s="63">
        <v>10</v>
      </c>
      <c r="G488" s="205">
        <v>2.72</v>
      </c>
      <c r="H488" s="253">
        <f t="shared" si="24"/>
        <v>27.200000000000003</v>
      </c>
      <c r="I488" s="269">
        <f t="shared" si="25"/>
        <v>3.1356160000000002</v>
      </c>
      <c r="J488" s="266">
        <f t="shared" si="26"/>
        <v>31.356160000000003</v>
      </c>
    </row>
    <row r="489" spans="1:10" ht="30" x14ac:dyDescent="0.25">
      <c r="A489" s="192" t="s">
        <v>1300</v>
      </c>
      <c r="B489" s="63">
        <v>2690</v>
      </c>
      <c r="C489" s="193" t="s">
        <v>264</v>
      </c>
      <c r="D489" s="194" t="s">
        <v>1301</v>
      </c>
      <c r="E489" s="63" t="s">
        <v>346</v>
      </c>
      <c r="F489" s="63">
        <v>10</v>
      </c>
      <c r="G489" s="205">
        <v>4.66</v>
      </c>
      <c r="H489" s="253">
        <f t="shared" si="24"/>
        <v>46.6</v>
      </c>
      <c r="I489" s="269">
        <f t="shared" si="25"/>
        <v>5.3720480000000004</v>
      </c>
      <c r="J489" s="266">
        <f t="shared" si="26"/>
        <v>53.720480000000002</v>
      </c>
    </row>
    <row r="490" spans="1:10" ht="45" x14ac:dyDescent="0.25">
      <c r="A490" s="192" t="s">
        <v>1302</v>
      </c>
      <c r="B490" s="63">
        <v>39254</v>
      </c>
      <c r="C490" s="193" t="s">
        <v>264</v>
      </c>
      <c r="D490" s="194" t="s">
        <v>1303</v>
      </c>
      <c r="E490" s="63" t="s">
        <v>346</v>
      </c>
      <c r="F490" s="63">
        <v>10</v>
      </c>
      <c r="G490" s="205">
        <v>11.95</v>
      </c>
      <c r="H490" s="253">
        <f t="shared" si="24"/>
        <v>119.5</v>
      </c>
      <c r="I490" s="269">
        <f t="shared" si="25"/>
        <v>13.77596</v>
      </c>
      <c r="J490" s="266">
        <f t="shared" si="26"/>
        <v>137.75960000000001</v>
      </c>
    </row>
    <row r="491" spans="1:10" ht="45" x14ac:dyDescent="0.25">
      <c r="A491" s="192" t="s">
        <v>1304</v>
      </c>
      <c r="B491" s="63">
        <v>39255</v>
      </c>
      <c r="C491" s="193" t="s">
        <v>264</v>
      </c>
      <c r="D491" s="194" t="s">
        <v>1305</v>
      </c>
      <c r="E491" s="63" t="s">
        <v>346</v>
      </c>
      <c r="F491" s="63">
        <v>10</v>
      </c>
      <c r="G491" s="205">
        <v>22.11</v>
      </c>
      <c r="H491" s="253">
        <f t="shared" si="24"/>
        <v>221.1</v>
      </c>
      <c r="I491" s="269">
        <f t="shared" si="25"/>
        <v>25.488408</v>
      </c>
      <c r="J491" s="266">
        <f t="shared" si="26"/>
        <v>254.88407999999998</v>
      </c>
    </row>
    <row r="492" spans="1:10" ht="45" x14ac:dyDescent="0.25">
      <c r="A492" s="192" t="s">
        <v>1306</v>
      </c>
      <c r="B492" s="63">
        <v>39253</v>
      </c>
      <c r="C492" s="193" t="s">
        <v>264</v>
      </c>
      <c r="D492" s="194" t="s">
        <v>1307</v>
      </c>
      <c r="E492" s="63" t="s">
        <v>346</v>
      </c>
      <c r="F492" s="63">
        <v>10</v>
      </c>
      <c r="G492" s="205">
        <v>15.22</v>
      </c>
      <c r="H492" s="253">
        <f t="shared" si="24"/>
        <v>152.20000000000002</v>
      </c>
      <c r="I492" s="269">
        <f t="shared" si="25"/>
        <v>17.545616000000003</v>
      </c>
      <c r="J492" s="266">
        <f t="shared" si="26"/>
        <v>175.45616000000001</v>
      </c>
    </row>
    <row r="493" spans="1:10" ht="30" x14ac:dyDescent="0.25">
      <c r="A493" s="192" t="s">
        <v>1308</v>
      </c>
      <c r="B493" s="63">
        <v>20111</v>
      </c>
      <c r="C493" s="193" t="s">
        <v>264</v>
      </c>
      <c r="D493" s="194" t="s">
        <v>1309</v>
      </c>
      <c r="E493" s="63" t="s">
        <v>396</v>
      </c>
      <c r="F493" s="63">
        <v>3</v>
      </c>
      <c r="G493" s="205">
        <v>8.9700000000000006</v>
      </c>
      <c r="H493" s="253">
        <f t="shared" si="24"/>
        <v>26.910000000000004</v>
      </c>
      <c r="I493" s="269">
        <f t="shared" si="25"/>
        <v>10.340616000000001</v>
      </c>
      <c r="J493" s="266">
        <f t="shared" si="26"/>
        <v>31.021848000000002</v>
      </c>
    </row>
    <row r="494" spans="1:10" ht="30" x14ac:dyDescent="0.25">
      <c r="A494" s="192" t="s">
        <v>1310</v>
      </c>
      <c r="B494" s="63">
        <v>404</v>
      </c>
      <c r="C494" s="193" t="s">
        <v>264</v>
      </c>
      <c r="D494" s="194" t="s">
        <v>1311</v>
      </c>
      <c r="E494" s="63" t="s">
        <v>346</v>
      </c>
      <c r="F494" s="63">
        <v>3</v>
      </c>
      <c r="G494" s="205">
        <v>1.22</v>
      </c>
      <c r="H494" s="253">
        <f t="shared" si="24"/>
        <v>3.66</v>
      </c>
      <c r="I494" s="269">
        <f t="shared" si="25"/>
        <v>1.4064159999999999</v>
      </c>
      <c r="J494" s="266">
        <f t="shared" si="26"/>
        <v>4.2192479999999994</v>
      </c>
    </row>
    <row r="495" spans="1:10" ht="45" x14ac:dyDescent="0.25">
      <c r="A495" s="192" t="s">
        <v>1312</v>
      </c>
      <c r="B495" s="63">
        <v>38062</v>
      </c>
      <c r="C495" s="193" t="s">
        <v>264</v>
      </c>
      <c r="D495" s="194" t="s">
        <v>1313</v>
      </c>
      <c r="E495" s="63" t="s">
        <v>396</v>
      </c>
      <c r="F495" s="63">
        <v>1</v>
      </c>
      <c r="G495" s="205">
        <v>7.5</v>
      </c>
      <c r="H495" s="253">
        <f t="shared" si="24"/>
        <v>7.5</v>
      </c>
      <c r="I495" s="269">
        <f t="shared" si="25"/>
        <v>8.6460000000000008</v>
      </c>
      <c r="J495" s="266">
        <f t="shared" si="26"/>
        <v>8.6460000000000008</v>
      </c>
    </row>
    <row r="496" spans="1:10" ht="45" x14ac:dyDescent="0.25">
      <c r="A496" s="192" t="s">
        <v>1314</v>
      </c>
      <c r="B496" s="63">
        <v>38065</v>
      </c>
      <c r="C496" s="193" t="s">
        <v>264</v>
      </c>
      <c r="D496" s="194" t="s">
        <v>1315</v>
      </c>
      <c r="E496" s="63" t="s">
        <v>396</v>
      </c>
      <c r="F496" s="63">
        <v>1</v>
      </c>
      <c r="G496" s="205">
        <v>33.03</v>
      </c>
      <c r="H496" s="253">
        <f t="shared" si="24"/>
        <v>33.03</v>
      </c>
      <c r="I496" s="269">
        <f t="shared" si="25"/>
        <v>38.076984000000003</v>
      </c>
      <c r="J496" s="266">
        <f t="shared" si="26"/>
        <v>38.076984000000003</v>
      </c>
    </row>
    <row r="497" spans="1:10" ht="60" x14ac:dyDescent="0.25">
      <c r="A497" s="192" t="s">
        <v>1316</v>
      </c>
      <c r="B497" s="63">
        <v>38068</v>
      </c>
      <c r="C497" s="193" t="s">
        <v>264</v>
      </c>
      <c r="D497" s="194" t="s">
        <v>1317</v>
      </c>
      <c r="E497" s="63" t="s">
        <v>396</v>
      </c>
      <c r="F497" s="63">
        <v>1</v>
      </c>
      <c r="G497" s="205">
        <v>15.39</v>
      </c>
      <c r="H497" s="253">
        <f t="shared" si="24"/>
        <v>15.39</v>
      </c>
      <c r="I497" s="269">
        <f t="shared" si="25"/>
        <v>17.741592000000001</v>
      </c>
      <c r="J497" s="266">
        <f t="shared" si="26"/>
        <v>17.741592000000001</v>
      </c>
    </row>
    <row r="498" spans="1:10" ht="60" x14ac:dyDescent="0.25">
      <c r="A498" s="192" t="s">
        <v>1318</v>
      </c>
      <c r="B498" s="63">
        <v>38077</v>
      </c>
      <c r="C498" s="193" t="s">
        <v>264</v>
      </c>
      <c r="D498" s="194" t="s">
        <v>1319</v>
      </c>
      <c r="E498" s="63" t="s">
        <v>396</v>
      </c>
      <c r="F498" s="63">
        <v>1</v>
      </c>
      <c r="G498" s="205">
        <v>16.260000000000002</v>
      </c>
      <c r="H498" s="253">
        <f t="shared" si="24"/>
        <v>16.260000000000002</v>
      </c>
      <c r="I498" s="269">
        <f t="shared" si="25"/>
        <v>18.744528000000003</v>
      </c>
      <c r="J498" s="266">
        <f t="shared" si="26"/>
        <v>18.744528000000003</v>
      </c>
    </row>
    <row r="499" spans="1:10" ht="60" x14ac:dyDescent="0.25">
      <c r="A499" s="192" t="s">
        <v>1320</v>
      </c>
      <c r="B499" s="63">
        <v>38079</v>
      </c>
      <c r="C499" s="193" t="s">
        <v>264</v>
      </c>
      <c r="D499" s="194" t="s">
        <v>1321</v>
      </c>
      <c r="E499" s="63" t="s">
        <v>396</v>
      </c>
      <c r="F499" s="63">
        <v>3</v>
      </c>
      <c r="G499" s="205">
        <v>23.21</v>
      </c>
      <c r="H499" s="253">
        <f t="shared" si="24"/>
        <v>69.63</v>
      </c>
      <c r="I499" s="269">
        <f t="shared" si="25"/>
        <v>26.756488000000001</v>
      </c>
      <c r="J499" s="266">
        <f t="shared" si="26"/>
        <v>80.269463999999999</v>
      </c>
    </row>
    <row r="500" spans="1:10" ht="60" x14ac:dyDescent="0.25">
      <c r="A500" s="192" t="s">
        <v>1322</v>
      </c>
      <c r="B500" s="63">
        <v>38071</v>
      </c>
      <c r="C500" s="193" t="s">
        <v>264</v>
      </c>
      <c r="D500" s="194" t="s">
        <v>1323</v>
      </c>
      <c r="E500" s="63" t="s">
        <v>396</v>
      </c>
      <c r="F500" s="63">
        <v>1</v>
      </c>
      <c r="G500" s="205">
        <v>18.41</v>
      </c>
      <c r="H500" s="253">
        <f t="shared" ref="H500:H548" si="27">F500*G500</f>
        <v>18.41</v>
      </c>
      <c r="I500" s="269">
        <f t="shared" ref="I500:I548" si="28">(G500+G500*$G$590)*(100%-$J$3)</f>
        <v>21.223047999999999</v>
      </c>
      <c r="J500" s="266">
        <f t="shared" ref="J500:J548" si="29">I500*F500</f>
        <v>21.223047999999999</v>
      </c>
    </row>
    <row r="501" spans="1:10" ht="60" x14ac:dyDescent="0.25">
      <c r="A501" s="192" t="s">
        <v>1324</v>
      </c>
      <c r="B501" s="63">
        <v>38081</v>
      </c>
      <c r="C501" s="193" t="s">
        <v>264</v>
      </c>
      <c r="D501" s="194" t="s">
        <v>1325</v>
      </c>
      <c r="E501" s="63" t="s">
        <v>396</v>
      </c>
      <c r="F501" s="63">
        <v>1</v>
      </c>
      <c r="G501" s="205">
        <v>25.81</v>
      </c>
      <c r="H501" s="253">
        <f t="shared" si="27"/>
        <v>25.81</v>
      </c>
      <c r="I501" s="269">
        <f t="shared" si="28"/>
        <v>29.753767999999997</v>
      </c>
      <c r="J501" s="266">
        <f t="shared" si="29"/>
        <v>29.753767999999997</v>
      </c>
    </row>
    <row r="502" spans="1:10" ht="60" x14ac:dyDescent="0.25">
      <c r="A502" s="192" t="s">
        <v>1326</v>
      </c>
      <c r="B502" s="63">
        <v>38070</v>
      </c>
      <c r="C502" s="193" t="s">
        <v>264</v>
      </c>
      <c r="D502" s="194" t="s">
        <v>1327</v>
      </c>
      <c r="E502" s="63" t="s">
        <v>396</v>
      </c>
      <c r="F502" s="63">
        <v>1</v>
      </c>
      <c r="G502" s="205">
        <v>17.78</v>
      </c>
      <c r="H502" s="253">
        <f t="shared" si="27"/>
        <v>17.78</v>
      </c>
      <c r="I502" s="269">
        <f t="shared" si="28"/>
        <v>20.496784000000002</v>
      </c>
      <c r="J502" s="266">
        <f t="shared" si="29"/>
        <v>20.496784000000002</v>
      </c>
    </row>
    <row r="503" spans="1:10" ht="60" x14ac:dyDescent="0.25">
      <c r="A503" s="192" t="s">
        <v>1328</v>
      </c>
      <c r="B503" s="63">
        <v>38072</v>
      </c>
      <c r="C503" s="193" t="s">
        <v>264</v>
      </c>
      <c r="D503" s="194" t="s">
        <v>1329</v>
      </c>
      <c r="E503" s="63" t="s">
        <v>396</v>
      </c>
      <c r="F503" s="63">
        <v>3</v>
      </c>
      <c r="G503" s="205">
        <v>22.3</v>
      </c>
      <c r="H503" s="253">
        <f t="shared" si="27"/>
        <v>66.900000000000006</v>
      </c>
      <c r="I503" s="269">
        <f t="shared" si="28"/>
        <v>25.707440000000002</v>
      </c>
      <c r="J503" s="266">
        <f t="shared" si="29"/>
        <v>77.122320000000002</v>
      </c>
    </row>
    <row r="504" spans="1:10" ht="45" x14ac:dyDescent="0.25">
      <c r="A504" s="192" t="s">
        <v>1330</v>
      </c>
      <c r="B504" s="63">
        <v>38063</v>
      </c>
      <c r="C504" s="193" t="s">
        <v>264</v>
      </c>
      <c r="D504" s="194" t="s">
        <v>1331</v>
      </c>
      <c r="E504" s="63" t="s">
        <v>396</v>
      </c>
      <c r="F504" s="63">
        <v>1</v>
      </c>
      <c r="G504" s="205">
        <v>10.210000000000001</v>
      </c>
      <c r="H504" s="253">
        <f t="shared" si="27"/>
        <v>10.210000000000001</v>
      </c>
      <c r="I504" s="269">
        <f t="shared" si="28"/>
        <v>11.770088000000001</v>
      </c>
      <c r="J504" s="266">
        <f t="shared" si="29"/>
        <v>11.770088000000001</v>
      </c>
    </row>
    <row r="505" spans="1:10" ht="45" x14ac:dyDescent="0.25">
      <c r="A505" s="192" t="s">
        <v>1332</v>
      </c>
      <c r="B505" s="63">
        <v>38091</v>
      </c>
      <c r="C505" s="193" t="s">
        <v>264</v>
      </c>
      <c r="D505" s="194" t="s">
        <v>1333</v>
      </c>
      <c r="E505" s="63" t="s">
        <v>396</v>
      </c>
      <c r="F505" s="63">
        <v>3</v>
      </c>
      <c r="G505" s="205">
        <v>2.58</v>
      </c>
      <c r="H505" s="253">
        <f t="shared" si="27"/>
        <v>7.74</v>
      </c>
      <c r="I505" s="269">
        <f t="shared" si="28"/>
        <v>2.974224</v>
      </c>
      <c r="J505" s="266">
        <f t="shared" si="29"/>
        <v>8.9226720000000004</v>
      </c>
    </row>
    <row r="506" spans="1:10" ht="45" x14ac:dyDescent="0.25">
      <c r="A506" s="192" t="s">
        <v>1334</v>
      </c>
      <c r="B506" s="63">
        <v>38095</v>
      </c>
      <c r="C506" s="193" t="s">
        <v>264</v>
      </c>
      <c r="D506" s="194" t="s">
        <v>1335</v>
      </c>
      <c r="E506" s="63" t="s">
        <v>396</v>
      </c>
      <c r="F506" s="63">
        <v>1</v>
      </c>
      <c r="G506" s="205">
        <v>5.45</v>
      </c>
      <c r="H506" s="253">
        <f t="shared" si="27"/>
        <v>5.45</v>
      </c>
      <c r="I506" s="269">
        <f t="shared" si="28"/>
        <v>6.2827599999999997</v>
      </c>
      <c r="J506" s="266">
        <f t="shared" si="29"/>
        <v>6.2827599999999997</v>
      </c>
    </row>
    <row r="507" spans="1:10" ht="45" x14ac:dyDescent="0.25">
      <c r="A507" s="192" t="s">
        <v>1336</v>
      </c>
      <c r="B507" s="63">
        <v>38092</v>
      </c>
      <c r="C507" s="193" t="s">
        <v>264</v>
      </c>
      <c r="D507" s="194" t="s">
        <v>1337</v>
      </c>
      <c r="E507" s="63" t="s">
        <v>396</v>
      </c>
      <c r="F507" s="63">
        <v>5</v>
      </c>
      <c r="G507" s="205">
        <v>2.44</v>
      </c>
      <c r="H507" s="253">
        <f t="shared" si="27"/>
        <v>12.2</v>
      </c>
      <c r="I507" s="269">
        <f t="shared" si="28"/>
        <v>2.8128319999999998</v>
      </c>
      <c r="J507" s="266">
        <f t="shared" si="29"/>
        <v>14.064159999999999</v>
      </c>
    </row>
    <row r="508" spans="1:10" ht="45" x14ac:dyDescent="0.25">
      <c r="A508" s="192" t="s">
        <v>1338</v>
      </c>
      <c r="B508" s="63">
        <v>38093</v>
      </c>
      <c r="C508" s="193" t="s">
        <v>264</v>
      </c>
      <c r="D508" s="194" t="s">
        <v>1339</v>
      </c>
      <c r="E508" s="63" t="s">
        <v>396</v>
      </c>
      <c r="F508" s="63">
        <v>3</v>
      </c>
      <c r="G508" s="205">
        <v>2.5299999999999998</v>
      </c>
      <c r="H508" s="253">
        <f t="shared" si="27"/>
        <v>7.59</v>
      </c>
      <c r="I508" s="269">
        <f t="shared" si="28"/>
        <v>2.9165839999999998</v>
      </c>
      <c r="J508" s="266">
        <f t="shared" si="29"/>
        <v>8.7497519999999991</v>
      </c>
    </row>
    <row r="509" spans="1:10" ht="45" x14ac:dyDescent="0.25">
      <c r="A509" s="192" t="s">
        <v>1340</v>
      </c>
      <c r="B509" s="63">
        <v>38096</v>
      </c>
      <c r="C509" s="193" t="s">
        <v>264</v>
      </c>
      <c r="D509" s="194" t="s">
        <v>1341</v>
      </c>
      <c r="E509" s="63" t="s">
        <v>396</v>
      </c>
      <c r="F509" s="63">
        <v>1</v>
      </c>
      <c r="G509" s="205">
        <v>5.87</v>
      </c>
      <c r="H509" s="253">
        <f t="shared" si="27"/>
        <v>5.87</v>
      </c>
      <c r="I509" s="269">
        <f t="shared" si="28"/>
        <v>6.7669360000000003</v>
      </c>
      <c r="J509" s="266">
        <f t="shared" si="29"/>
        <v>6.7669360000000003</v>
      </c>
    </row>
    <row r="510" spans="1:10" ht="45" x14ac:dyDescent="0.25">
      <c r="A510" s="192" t="s">
        <v>1342</v>
      </c>
      <c r="B510" s="63">
        <v>38094</v>
      </c>
      <c r="C510" s="193" t="s">
        <v>264</v>
      </c>
      <c r="D510" s="194" t="s">
        <v>1343</v>
      </c>
      <c r="E510" s="63" t="s">
        <v>396</v>
      </c>
      <c r="F510" s="63">
        <v>1</v>
      </c>
      <c r="G510" s="205">
        <v>3.09</v>
      </c>
      <c r="H510" s="253">
        <f t="shared" si="27"/>
        <v>3.09</v>
      </c>
      <c r="I510" s="269">
        <f t="shared" si="28"/>
        <v>3.5621519999999998</v>
      </c>
      <c r="J510" s="266">
        <f t="shared" si="29"/>
        <v>3.5621519999999998</v>
      </c>
    </row>
    <row r="511" spans="1:10" ht="45" x14ac:dyDescent="0.25">
      <c r="A511" s="192" t="s">
        <v>1344</v>
      </c>
      <c r="B511" s="63">
        <v>38097</v>
      </c>
      <c r="C511" s="193" t="s">
        <v>264</v>
      </c>
      <c r="D511" s="194" t="s">
        <v>1345</v>
      </c>
      <c r="E511" s="63" t="s">
        <v>396</v>
      </c>
      <c r="F511" s="63">
        <v>1</v>
      </c>
      <c r="G511" s="205">
        <v>6.29</v>
      </c>
      <c r="H511" s="253">
        <f t="shared" si="27"/>
        <v>6.29</v>
      </c>
      <c r="I511" s="269">
        <f t="shared" si="28"/>
        <v>7.251112</v>
      </c>
      <c r="J511" s="266">
        <f t="shared" si="29"/>
        <v>7.251112</v>
      </c>
    </row>
    <row r="512" spans="1:10" ht="45" x14ac:dyDescent="0.25">
      <c r="A512" s="192" t="s">
        <v>1346</v>
      </c>
      <c r="B512" s="63">
        <v>38098</v>
      </c>
      <c r="C512" s="193" t="s">
        <v>264</v>
      </c>
      <c r="D512" s="194" t="s">
        <v>1347</v>
      </c>
      <c r="E512" s="63" t="s">
        <v>396</v>
      </c>
      <c r="F512" s="63">
        <v>1</v>
      </c>
      <c r="G512" s="205">
        <v>6.29</v>
      </c>
      <c r="H512" s="253">
        <f>F512*G512</f>
        <v>6.29</v>
      </c>
      <c r="I512" s="269">
        <f t="shared" si="28"/>
        <v>7.251112</v>
      </c>
      <c r="J512" s="266">
        <f t="shared" si="29"/>
        <v>7.251112</v>
      </c>
    </row>
    <row r="513" spans="1:10" ht="30" x14ac:dyDescent="0.25">
      <c r="A513" s="192" t="s">
        <v>1348</v>
      </c>
      <c r="B513" s="63">
        <v>38124</v>
      </c>
      <c r="C513" s="193" t="s">
        <v>264</v>
      </c>
      <c r="D513" s="194" t="s">
        <v>1349</v>
      </c>
      <c r="E513" s="63" t="s">
        <v>396</v>
      </c>
      <c r="F513" s="63">
        <v>1</v>
      </c>
      <c r="G513" s="205">
        <v>39.950000000000003</v>
      </c>
      <c r="H513" s="253">
        <f t="shared" si="27"/>
        <v>39.950000000000003</v>
      </c>
      <c r="I513" s="269">
        <f t="shared" si="28"/>
        <v>46.054360000000003</v>
      </c>
      <c r="J513" s="266">
        <f t="shared" si="29"/>
        <v>46.054360000000003</v>
      </c>
    </row>
    <row r="514" spans="1:10" ht="30" x14ac:dyDescent="0.25">
      <c r="A514" s="192" t="s">
        <v>1350</v>
      </c>
      <c r="B514" s="63">
        <v>38194</v>
      </c>
      <c r="C514" s="193" t="s">
        <v>264</v>
      </c>
      <c r="D514" s="194" t="s">
        <v>1351</v>
      </c>
      <c r="E514" s="63" t="s">
        <v>396</v>
      </c>
      <c r="F514" s="63">
        <v>35</v>
      </c>
      <c r="G514" s="205">
        <v>5.66</v>
      </c>
      <c r="H514" s="253">
        <f t="shared" si="27"/>
        <v>198.1</v>
      </c>
      <c r="I514" s="269">
        <f t="shared" si="28"/>
        <v>6.5248480000000004</v>
      </c>
      <c r="J514" s="266">
        <f t="shared" si="29"/>
        <v>228.36968000000002</v>
      </c>
    </row>
    <row r="515" spans="1:10" ht="30" x14ac:dyDescent="0.25">
      <c r="A515" s="192" t="s">
        <v>1352</v>
      </c>
      <c r="B515" s="63">
        <v>39388</v>
      </c>
      <c r="C515" s="193" t="s">
        <v>264</v>
      </c>
      <c r="D515" s="194" t="s">
        <v>1353</v>
      </c>
      <c r="E515" s="63" t="s">
        <v>396</v>
      </c>
      <c r="F515" s="63">
        <v>4</v>
      </c>
      <c r="G515" s="205">
        <v>6.96</v>
      </c>
      <c r="H515" s="253">
        <f t="shared" si="27"/>
        <v>27.84</v>
      </c>
      <c r="I515" s="269">
        <f t="shared" si="28"/>
        <v>8.0234880000000004</v>
      </c>
      <c r="J515" s="266">
        <f t="shared" si="29"/>
        <v>32.093952000000002</v>
      </c>
    </row>
    <row r="516" spans="1:10" ht="30" x14ac:dyDescent="0.25">
      <c r="A516" s="192" t="s">
        <v>1354</v>
      </c>
      <c r="B516" s="63">
        <v>39387</v>
      </c>
      <c r="C516" s="193" t="s">
        <v>264</v>
      </c>
      <c r="D516" s="194" t="s">
        <v>1355</v>
      </c>
      <c r="E516" s="63" t="s">
        <v>396</v>
      </c>
      <c r="F516" s="63">
        <v>35</v>
      </c>
      <c r="G516" s="205">
        <v>10.85</v>
      </c>
      <c r="H516" s="253">
        <f t="shared" si="27"/>
        <v>379.75</v>
      </c>
      <c r="I516" s="269">
        <f t="shared" si="28"/>
        <v>12.50788</v>
      </c>
      <c r="J516" s="266">
        <f t="shared" si="29"/>
        <v>437.7758</v>
      </c>
    </row>
    <row r="517" spans="1:10" ht="30" x14ac:dyDescent="0.25">
      <c r="A517" s="192" t="s">
        <v>1356</v>
      </c>
      <c r="B517" s="63">
        <v>39386</v>
      </c>
      <c r="C517" s="193" t="s">
        <v>264</v>
      </c>
      <c r="D517" s="194" t="s">
        <v>1357</v>
      </c>
      <c r="E517" s="63" t="s">
        <v>396</v>
      </c>
      <c r="F517" s="63">
        <v>35</v>
      </c>
      <c r="G517" s="205">
        <v>7.56</v>
      </c>
      <c r="H517" s="253">
        <f t="shared" si="27"/>
        <v>264.59999999999997</v>
      </c>
      <c r="I517" s="269">
        <f t="shared" si="28"/>
        <v>8.7151680000000002</v>
      </c>
      <c r="J517" s="266">
        <f t="shared" si="29"/>
        <v>305.03088000000002</v>
      </c>
    </row>
    <row r="518" spans="1:10" ht="60" x14ac:dyDescent="0.25">
      <c r="A518" s="192" t="s">
        <v>1358</v>
      </c>
      <c r="B518" s="63">
        <v>39394</v>
      </c>
      <c r="C518" s="193" t="s">
        <v>264</v>
      </c>
      <c r="D518" s="194" t="s">
        <v>1359</v>
      </c>
      <c r="E518" s="63" t="s">
        <v>396</v>
      </c>
      <c r="F518" s="63">
        <v>7</v>
      </c>
      <c r="G518" s="205">
        <v>54.52</v>
      </c>
      <c r="H518" s="253">
        <f t="shared" si="27"/>
        <v>381.64000000000004</v>
      </c>
      <c r="I518" s="269">
        <f t="shared" si="28"/>
        <v>62.850656000000001</v>
      </c>
      <c r="J518" s="266">
        <f t="shared" si="29"/>
        <v>439.95459199999999</v>
      </c>
    </row>
    <row r="519" spans="1:10" ht="45" x14ac:dyDescent="0.25">
      <c r="A519" s="192" t="s">
        <v>1360</v>
      </c>
      <c r="B519" s="63">
        <v>42248</v>
      </c>
      <c r="C519" s="193" t="s">
        <v>264</v>
      </c>
      <c r="D519" s="194" t="s">
        <v>1361</v>
      </c>
      <c r="E519" s="63" t="s">
        <v>396</v>
      </c>
      <c r="F519" s="63">
        <v>1</v>
      </c>
      <c r="G519" s="205">
        <v>563.75</v>
      </c>
      <c r="H519" s="253">
        <f t="shared" si="27"/>
        <v>563.75</v>
      </c>
      <c r="I519" s="269">
        <f t="shared" si="28"/>
        <v>649.89099999999996</v>
      </c>
      <c r="J519" s="266">
        <f t="shared" si="29"/>
        <v>649.89099999999996</v>
      </c>
    </row>
    <row r="520" spans="1:10" ht="45" x14ac:dyDescent="0.25">
      <c r="A520" s="192" t="s">
        <v>1362</v>
      </c>
      <c r="B520" s="63">
        <v>38774</v>
      </c>
      <c r="C520" s="193" t="s">
        <v>264</v>
      </c>
      <c r="D520" s="194" t="s">
        <v>1363</v>
      </c>
      <c r="E520" s="63" t="s">
        <v>396</v>
      </c>
      <c r="F520" s="63">
        <v>7</v>
      </c>
      <c r="G520" s="205">
        <v>14.22</v>
      </c>
      <c r="H520" s="253">
        <f t="shared" si="27"/>
        <v>99.54</v>
      </c>
      <c r="I520" s="269">
        <f t="shared" si="28"/>
        <v>16.392816</v>
      </c>
      <c r="J520" s="266">
        <f t="shared" si="29"/>
        <v>114.749712</v>
      </c>
    </row>
    <row r="521" spans="1:10" ht="45" x14ac:dyDescent="0.25">
      <c r="A521" s="192" t="s">
        <v>1364</v>
      </c>
      <c r="B521" s="63">
        <v>38773</v>
      </c>
      <c r="C521" s="193" t="s">
        <v>264</v>
      </c>
      <c r="D521" s="194" t="s">
        <v>1365</v>
      </c>
      <c r="E521" s="63" t="s">
        <v>396</v>
      </c>
      <c r="F521" s="63">
        <v>3</v>
      </c>
      <c r="G521" s="205">
        <v>6.56</v>
      </c>
      <c r="H521" s="253">
        <f t="shared" si="27"/>
        <v>19.68</v>
      </c>
      <c r="I521" s="269">
        <f t="shared" si="28"/>
        <v>7.5623679999999993</v>
      </c>
      <c r="J521" s="266">
        <f t="shared" si="29"/>
        <v>22.687103999999998</v>
      </c>
    </row>
    <row r="522" spans="1:10" ht="30" x14ac:dyDescent="0.25">
      <c r="A522" s="192" t="s">
        <v>1366</v>
      </c>
      <c r="B522" s="63">
        <v>39390</v>
      </c>
      <c r="C522" s="193" t="s">
        <v>264</v>
      </c>
      <c r="D522" s="194" t="s">
        <v>1367</v>
      </c>
      <c r="E522" s="63" t="s">
        <v>396</v>
      </c>
      <c r="F522" s="63">
        <v>3</v>
      </c>
      <c r="G522" s="205">
        <v>29.75</v>
      </c>
      <c r="H522" s="253">
        <f t="shared" si="27"/>
        <v>89.25</v>
      </c>
      <c r="I522" s="269">
        <f t="shared" si="28"/>
        <v>34.2958</v>
      </c>
      <c r="J522" s="266">
        <f t="shared" si="29"/>
        <v>102.8874</v>
      </c>
    </row>
    <row r="523" spans="1:10" ht="30" x14ac:dyDescent="0.25">
      <c r="A523" s="192" t="s">
        <v>1368</v>
      </c>
      <c r="B523" s="63">
        <v>39391</v>
      </c>
      <c r="C523" s="193" t="s">
        <v>264</v>
      </c>
      <c r="D523" s="194" t="s">
        <v>1369</v>
      </c>
      <c r="E523" s="63" t="s">
        <v>396</v>
      </c>
      <c r="F523" s="63">
        <v>3</v>
      </c>
      <c r="G523" s="205">
        <v>33.200000000000003</v>
      </c>
      <c r="H523" s="253">
        <f t="shared" si="27"/>
        <v>99.600000000000009</v>
      </c>
      <c r="I523" s="269">
        <f t="shared" si="28"/>
        <v>38.272960000000005</v>
      </c>
      <c r="J523" s="266">
        <f t="shared" si="29"/>
        <v>114.81888000000001</v>
      </c>
    </row>
    <row r="524" spans="1:10" ht="75" x14ac:dyDescent="0.25">
      <c r="A524" s="192" t="s">
        <v>1370</v>
      </c>
      <c r="B524" s="63">
        <v>13395</v>
      </c>
      <c r="C524" s="193" t="s">
        <v>264</v>
      </c>
      <c r="D524" s="194" t="s">
        <v>1371</v>
      </c>
      <c r="E524" s="63" t="s">
        <v>396</v>
      </c>
      <c r="F524" s="63">
        <v>1</v>
      </c>
      <c r="G524" s="205">
        <v>504.44</v>
      </c>
      <c r="H524" s="253">
        <f t="shared" si="27"/>
        <v>504.44</v>
      </c>
      <c r="I524" s="269">
        <f t="shared" si="28"/>
        <v>581.51843199999996</v>
      </c>
      <c r="J524" s="266">
        <f t="shared" si="29"/>
        <v>581.51843199999996</v>
      </c>
    </row>
    <row r="525" spans="1:10" ht="60" x14ac:dyDescent="0.25">
      <c r="A525" s="192" t="s">
        <v>1372</v>
      </c>
      <c r="B525" s="63">
        <v>12039</v>
      </c>
      <c r="C525" s="193" t="s">
        <v>264</v>
      </c>
      <c r="D525" s="194" t="s">
        <v>1373</v>
      </c>
      <c r="E525" s="63" t="s">
        <v>396</v>
      </c>
      <c r="F525" s="63">
        <v>1</v>
      </c>
      <c r="G525" s="205">
        <v>510.12</v>
      </c>
      <c r="H525" s="253">
        <f t="shared" si="27"/>
        <v>510.12</v>
      </c>
      <c r="I525" s="269">
        <f t="shared" si="28"/>
        <v>588.06633599999998</v>
      </c>
      <c r="J525" s="266">
        <f t="shared" si="29"/>
        <v>588.06633599999998</v>
      </c>
    </row>
    <row r="526" spans="1:10" ht="60" x14ac:dyDescent="0.25">
      <c r="A526" s="192" t="s">
        <v>1374</v>
      </c>
      <c r="B526" s="63">
        <v>13396</v>
      </c>
      <c r="C526" s="193" t="s">
        <v>264</v>
      </c>
      <c r="D526" s="194" t="s">
        <v>1375</v>
      </c>
      <c r="E526" s="63" t="s">
        <v>396</v>
      </c>
      <c r="F526" s="63">
        <v>1</v>
      </c>
      <c r="G526" s="205">
        <v>744.52</v>
      </c>
      <c r="H526" s="253">
        <f t="shared" si="27"/>
        <v>744.52</v>
      </c>
      <c r="I526" s="269">
        <f t="shared" si="28"/>
        <v>858.28265599999997</v>
      </c>
      <c r="J526" s="266">
        <f t="shared" si="29"/>
        <v>858.28265599999997</v>
      </c>
    </row>
    <row r="527" spans="1:10" ht="60" x14ac:dyDescent="0.25">
      <c r="A527" s="192" t="s">
        <v>1376</v>
      </c>
      <c r="B527" s="63">
        <v>39805</v>
      </c>
      <c r="C527" s="193" t="s">
        <v>264</v>
      </c>
      <c r="D527" s="194" t="s">
        <v>1377</v>
      </c>
      <c r="E527" s="63" t="s">
        <v>396</v>
      </c>
      <c r="F527" s="63">
        <v>1</v>
      </c>
      <c r="G527" s="205">
        <v>180.78</v>
      </c>
      <c r="H527" s="253">
        <f t="shared" si="27"/>
        <v>180.78</v>
      </c>
      <c r="I527" s="269">
        <f t="shared" si="28"/>
        <v>208.40318400000001</v>
      </c>
      <c r="J527" s="266">
        <f t="shared" si="29"/>
        <v>208.40318400000001</v>
      </c>
    </row>
    <row r="528" spans="1:10" ht="60" x14ac:dyDescent="0.25">
      <c r="A528" s="192" t="s">
        <v>1378</v>
      </c>
      <c r="B528" s="63">
        <v>39806</v>
      </c>
      <c r="C528" s="193" t="s">
        <v>264</v>
      </c>
      <c r="D528" s="194" t="s">
        <v>1379</v>
      </c>
      <c r="E528" s="63" t="s">
        <v>396</v>
      </c>
      <c r="F528" s="63">
        <v>1</v>
      </c>
      <c r="G528" s="205">
        <v>334.94</v>
      </c>
      <c r="H528" s="253">
        <f t="shared" si="27"/>
        <v>334.94</v>
      </c>
      <c r="I528" s="269">
        <f t="shared" si="28"/>
        <v>386.118832</v>
      </c>
      <c r="J528" s="266">
        <f t="shared" si="29"/>
        <v>386.118832</v>
      </c>
    </row>
    <row r="529" spans="1:10" ht="60" x14ac:dyDescent="0.25">
      <c r="A529" s="192" t="s">
        <v>1380</v>
      </c>
      <c r="B529" s="63">
        <v>39807</v>
      </c>
      <c r="C529" s="193" t="s">
        <v>264</v>
      </c>
      <c r="D529" s="194" t="s">
        <v>1381</v>
      </c>
      <c r="E529" s="63" t="s">
        <v>396</v>
      </c>
      <c r="F529" s="63">
        <v>1</v>
      </c>
      <c r="G529" s="205">
        <v>725.9</v>
      </c>
      <c r="H529" s="253">
        <f t="shared" si="27"/>
        <v>725.9</v>
      </c>
      <c r="I529" s="269">
        <f t="shared" si="28"/>
        <v>836.81751999999994</v>
      </c>
      <c r="J529" s="266">
        <f t="shared" si="29"/>
        <v>836.81751999999994</v>
      </c>
    </row>
    <row r="530" spans="1:10" ht="45" x14ac:dyDescent="0.25">
      <c r="A530" s="192" t="s">
        <v>1382</v>
      </c>
      <c r="B530" s="63">
        <v>43100</v>
      </c>
      <c r="C530" s="193" t="s">
        <v>264</v>
      </c>
      <c r="D530" s="194" t="s">
        <v>1383</v>
      </c>
      <c r="E530" s="63" t="s">
        <v>396</v>
      </c>
      <c r="F530" s="63">
        <v>1</v>
      </c>
      <c r="G530" s="205">
        <v>567.5</v>
      </c>
      <c r="H530" s="253">
        <f t="shared" si="27"/>
        <v>567.5</v>
      </c>
      <c r="I530" s="269">
        <f t="shared" si="28"/>
        <v>654.21399999999994</v>
      </c>
      <c r="J530" s="266">
        <f t="shared" si="29"/>
        <v>654.21399999999994</v>
      </c>
    </row>
    <row r="531" spans="1:10" ht="30" x14ac:dyDescent="0.25">
      <c r="A531" s="192" t="s">
        <v>1384</v>
      </c>
      <c r="B531" s="63">
        <v>1893</v>
      </c>
      <c r="C531" s="193" t="s">
        <v>264</v>
      </c>
      <c r="D531" s="194" t="s">
        <v>1385</v>
      </c>
      <c r="E531" s="63" t="s">
        <v>396</v>
      </c>
      <c r="F531" s="63">
        <v>3</v>
      </c>
      <c r="G531" s="205">
        <v>3.85</v>
      </c>
      <c r="H531" s="253">
        <f t="shared" si="27"/>
        <v>11.55</v>
      </c>
      <c r="I531" s="269">
        <f t="shared" si="28"/>
        <v>4.4382799999999998</v>
      </c>
      <c r="J531" s="266">
        <f t="shared" si="29"/>
        <v>13.31484</v>
      </c>
    </row>
    <row r="532" spans="1:10" ht="30" x14ac:dyDescent="0.25">
      <c r="A532" s="192" t="s">
        <v>1386</v>
      </c>
      <c r="B532" s="63">
        <v>1902</v>
      </c>
      <c r="C532" s="193" t="s">
        <v>264</v>
      </c>
      <c r="D532" s="194" t="s">
        <v>1387</v>
      </c>
      <c r="E532" s="63" t="s">
        <v>396</v>
      </c>
      <c r="F532" s="63">
        <v>1</v>
      </c>
      <c r="G532" s="205">
        <v>2.8</v>
      </c>
      <c r="H532" s="253">
        <f t="shared" si="27"/>
        <v>2.8</v>
      </c>
      <c r="I532" s="269">
        <f t="shared" si="28"/>
        <v>3.2278399999999996</v>
      </c>
      <c r="J532" s="266">
        <f t="shared" si="29"/>
        <v>3.2278399999999996</v>
      </c>
    </row>
    <row r="533" spans="1:10" ht="30" x14ac:dyDescent="0.25">
      <c r="A533" s="192" t="s">
        <v>1388</v>
      </c>
      <c r="B533" s="63">
        <v>1891</v>
      </c>
      <c r="C533" s="193" t="s">
        <v>264</v>
      </c>
      <c r="D533" s="194" t="s">
        <v>1389</v>
      </c>
      <c r="E533" s="63" t="s">
        <v>396</v>
      </c>
      <c r="F533" s="63">
        <v>3</v>
      </c>
      <c r="G533" s="205">
        <v>1.29</v>
      </c>
      <c r="H533" s="253">
        <f t="shared" si="27"/>
        <v>3.87</v>
      </c>
      <c r="I533" s="269">
        <f t="shared" si="28"/>
        <v>1.487112</v>
      </c>
      <c r="J533" s="266">
        <f t="shared" si="29"/>
        <v>4.4613360000000002</v>
      </c>
    </row>
    <row r="534" spans="1:10" ht="30" x14ac:dyDescent="0.25">
      <c r="A534" s="192" t="s">
        <v>1390</v>
      </c>
      <c r="B534" s="63">
        <v>1892</v>
      </c>
      <c r="C534" s="193" t="s">
        <v>264</v>
      </c>
      <c r="D534" s="194" t="s">
        <v>1391</v>
      </c>
      <c r="E534" s="63" t="s">
        <v>396</v>
      </c>
      <c r="F534" s="63">
        <v>3</v>
      </c>
      <c r="G534" s="205">
        <v>1.8</v>
      </c>
      <c r="H534" s="253">
        <f t="shared" si="27"/>
        <v>5.4</v>
      </c>
      <c r="I534" s="269">
        <f t="shared" si="28"/>
        <v>2.07504</v>
      </c>
      <c r="J534" s="266">
        <f t="shared" si="29"/>
        <v>6.2251200000000004</v>
      </c>
    </row>
    <row r="535" spans="1:10" ht="30" x14ac:dyDescent="0.25">
      <c r="A535" s="192" t="s">
        <v>1392</v>
      </c>
      <c r="B535" s="63">
        <v>1894</v>
      </c>
      <c r="C535" s="193" t="s">
        <v>264</v>
      </c>
      <c r="D535" s="194" t="s">
        <v>1393</v>
      </c>
      <c r="E535" s="63" t="s">
        <v>396</v>
      </c>
      <c r="F535" s="63">
        <v>3</v>
      </c>
      <c r="G535" s="205">
        <v>5.57</v>
      </c>
      <c r="H535" s="253">
        <f t="shared" si="27"/>
        <v>16.71</v>
      </c>
      <c r="I535" s="269">
        <f t="shared" si="28"/>
        <v>6.4210960000000004</v>
      </c>
      <c r="J535" s="266">
        <f t="shared" si="29"/>
        <v>19.263288000000003</v>
      </c>
    </row>
    <row r="536" spans="1:10" ht="30" x14ac:dyDescent="0.25">
      <c r="A536" s="192" t="s">
        <v>1394</v>
      </c>
      <c r="B536" s="63">
        <v>2510</v>
      </c>
      <c r="C536" s="193" t="s">
        <v>264</v>
      </c>
      <c r="D536" s="194" t="s">
        <v>1395</v>
      </c>
      <c r="E536" s="63" t="s">
        <v>396</v>
      </c>
      <c r="F536" s="63">
        <v>1</v>
      </c>
      <c r="G536" s="205">
        <v>35.46</v>
      </c>
      <c r="H536" s="253">
        <f t="shared" si="27"/>
        <v>35.46</v>
      </c>
      <c r="I536" s="269">
        <f t="shared" si="28"/>
        <v>40.878287999999998</v>
      </c>
      <c r="J536" s="266">
        <f t="shared" si="29"/>
        <v>40.878287999999998</v>
      </c>
    </row>
    <row r="537" spans="1:10" ht="60" x14ac:dyDescent="0.25">
      <c r="A537" s="192" t="s">
        <v>1396</v>
      </c>
      <c r="B537" s="63">
        <v>39393</v>
      </c>
      <c r="C537" s="193" t="s">
        <v>264</v>
      </c>
      <c r="D537" s="194" t="s">
        <v>1397</v>
      </c>
      <c r="E537" s="63" t="s">
        <v>396</v>
      </c>
      <c r="F537" s="63">
        <v>1</v>
      </c>
      <c r="G537" s="205">
        <v>48.44</v>
      </c>
      <c r="H537" s="253">
        <f t="shared" si="27"/>
        <v>48.44</v>
      </c>
      <c r="I537" s="269">
        <f t="shared" si="28"/>
        <v>55.841631999999997</v>
      </c>
      <c r="J537" s="266">
        <f t="shared" si="29"/>
        <v>55.841631999999997</v>
      </c>
    </row>
    <row r="538" spans="1:10" ht="60" x14ac:dyDescent="0.25">
      <c r="A538" s="192" t="s">
        <v>1398</v>
      </c>
      <c r="B538" s="63">
        <v>1573</v>
      </c>
      <c r="C538" s="193" t="s">
        <v>264</v>
      </c>
      <c r="D538" s="194" t="s">
        <v>1399</v>
      </c>
      <c r="E538" s="63" t="s">
        <v>396</v>
      </c>
      <c r="F538" s="63">
        <v>3</v>
      </c>
      <c r="G538" s="205">
        <v>1.95</v>
      </c>
      <c r="H538" s="253">
        <f t="shared" si="27"/>
        <v>5.85</v>
      </c>
      <c r="I538" s="269">
        <f t="shared" si="28"/>
        <v>2.24796</v>
      </c>
      <c r="J538" s="266">
        <f t="shared" si="29"/>
        <v>6.7438799999999999</v>
      </c>
    </row>
    <row r="539" spans="1:10" ht="60" x14ac:dyDescent="0.25">
      <c r="A539" s="192" t="s">
        <v>1400</v>
      </c>
      <c r="B539" s="63">
        <v>1577</v>
      </c>
      <c r="C539" s="193" t="s">
        <v>264</v>
      </c>
      <c r="D539" s="194" t="s">
        <v>1401</v>
      </c>
      <c r="E539" s="63" t="s">
        <v>396</v>
      </c>
      <c r="F539" s="63">
        <v>3</v>
      </c>
      <c r="G539" s="205">
        <v>3.91</v>
      </c>
      <c r="H539" s="253">
        <f t="shared" si="27"/>
        <v>11.73</v>
      </c>
      <c r="I539" s="269">
        <f t="shared" si="28"/>
        <v>4.5074480000000001</v>
      </c>
      <c r="J539" s="266">
        <f t="shared" si="29"/>
        <v>13.522344</v>
      </c>
    </row>
    <row r="540" spans="1:10" ht="60" x14ac:dyDescent="0.25">
      <c r="A540" s="192" t="s">
        <v>1402</v>
      </c>
      <c r="B540" s="63">
        <v>1578</v>
      </c>
      <c r="C540" s="193" t="s">
        <v>264</v>
      </c>
      <c r="D540" s="194" t="s">
        <v>1403</v>
      </c>
      <c r="E540" s="63" t="s">
        <v>396</v>
      </c>
      <c r="F540" s="63">
        <v>3</v>
      </c>
      <c r="G540" s="205">
        <v>6.79</v>
      </c>
      <c r="H540" s="253">
        <f t="shared" si="27"/>
        <v>20.37</v>
      </c>
      <c r="I540" s="269">
        <f t="shared" si="28"/>
        <v>7.8275120000000005</v>
      </c>
      <c r="J540" s="266">
        <f t="shared" si="29"/>
        <v>23.482536000000003</v>
      </c>
    </row>
    <row r="541" spans="1:10" ht="60" x14ac:dyDescent="0.25">
      <c r="A541" s="192" t="s">
        <v>1404</v>
      </c>
      <c r="B541" s="63">
        <v>1570</v>
      </c>
      <c r="C541" s="193" t="s">
        <v>264</v>
      </c>
      <c r="D541" s="194" t="s">
        <v>1405</v>
      </c>
      <c r="E541" s="63" t="s">
        <v>396</v>
      </c>
      <c r="F541" s="63">
        <v>15</v>
      </c>
      <c r="G541" s="205">
        <v>1.26</v>
      </c>
      <c r="H541" s="253">
        <f t="shared" si="27"/>
        <v>18.899999999999999</v>
      </c>
      <c r="I541" s="269">
        <f t="shared" si="28"/>
        <v>1.452528</v>
      </c>
      <c r="J541" s="266">
        <f t="shared" si="29"/>
        <v>21.78792</v>
      </c>
    </row>
    <row r="542" spans="1:10" ht="60" x14ac:dyDescent="0.25">
      <c r="A542" s="192" t="s">
        <v>1406</v>
      </c>
      <c r="B542" s="63">
        <v>1571</v>
      </c>
      <c r="C542" s="193" t="s">
        <v>264</v>
      </c>
      <c r="D542" s="194" t="s">
        <v>1407</v>
      </c>
      <c r="E542" s="63" t="s">
        <v>396</v>
      </c>
      <c r="F542" s="63">
        <v>15</v>
      </c>
      <c r="G542" s="205">
        <v>1.64</v>
      </c>
      <c r="H542" s="253">
        <f t="shared" si="27"/>
        <v>24.599999999999998</v>
      </c>
      <c r="I542" s="269">
        <f t="shared" si="28"/>
        <v>1.8905919999999998</v>
      </c>
      <c r="J542" s="266">
        <f t="shared" si="29"/>
        <v>28.358879999999999</v>
      </c>
    </row>
    <row r="543" spans="1:10" ht="30" x14ac:dyDescent="0.25">
      <c r="A543" s="192" t="s">
        <v>1408</v>
      </c>
      <c r="B543" s="63">
        <v>38101</v>
      </c>
      <c r="C543" s="193" t="s">
        <v>264</v>
      </c>
      <c r="D543" s="194" t="s">
        <v>1409</v>
      </c>
      <c r="E543" s="63" t="s">
        <v>396</v>
      </c>
      <c r="F543" s="63">
        <v>3</v>
      </c>
      <c r="G543" s="205">
        <v>8.31</v>
      </c>
      <c r="H543" s="253">
        <f t="shared" si="27"/>
        <v>24.93</v>
      </c>
      <c r="I543" s="269">
        <f t="shared" si="28"/>
        <v>9.5797680000000014</v>
      </c>
      <c r="J543" s="266">
        <f t="shared" si="29"/>
        <v>28.739304000000004</v>
      </c>
    </row>
    <row r="544" spans="1:10" ht="45" x14ac:dyDescent="0.25">
      <c r="A544" s="192" t="s">
        <v>1410</v>
      </c>
      <c r="B544" s="63">
        <v>7528</v>
      </c>
      <c r="C544" s="193" t="s">
        <v>264</v>
      </c>
      <c r="D544" s="194" t="s">
        <v>1411</v>
      </c>
      <c r="E544" s="63" t="s">
        <v>396</v>
      </c>
      <c r="F544" s="63">
        <v>3</v>
      </c>
      <c r="G544" s="205">
        <v>9.9700000000000006</v>
      </c>
      <c r="H544" s="253">
        <f t="shared" si="27"/>
        <v>29.910000000000004</v>
      </c>
      <c r="I544" s="269">
        <f t="shared" si="28"/>
        <v>11.493416</v>
      </c>
      <c r="J544" s="266">
        <f t="shared" si="29"/>
        <v>34.480248000000003</v>
      </c>
    </row>
    <row r="545" spans="1:10" ht="45" x14ac:dyDescent="0.25">
      <c r="A545" s="192" t="s">
        <v>1412</v>
      </c>
      <c r="B545" s="63">
        <v>12147</v>
      </c>
      <c r="C545" s="193" t="s">
        <v>264</v>
      </c>
      <c r="D545" s="194" t="s">
        <v>1413</v>
      </c>
      <c r="E545" s="63" t="s">
        <v>396</v>
      </c>
      <c r="F545" s="63">
        <v>3</v>
      </c>
      <c r="G545" s="205">
        <v>14.9</v>
      </c>
      <c r="H545" s="253">
        <f t="shared" si="27"/>
        <v>44.7</v>
      </c>
      <c r="I545" s="269">
        <f t="shared" si="28"/>
        <v>17.17672</v>
      </c>
      <c r="J545" s="266">
        <f t="shared" si="29"/>
        <v>51.530159999999995</v>
      </c>
    </row>
    <row r="546" spans="1:10" ht="45" x14ac:dyDescent="0.25">
      <c r="A546" s="192" t="s">
        <v>1414</v>
      </c>
      <c r="B546" s="63">
        <v>38075</v>
      </c>
      <c r="C546" s="193" t="s">
        <v>264</v>
      </c>
      <c r="D546" s="194" t="s">
        <v>1415</v>
      </c>
      <c r="E546" s="63" t="s">
        <v>396</v>
      </c>
      <c r="F546" s="63">
        <v>3</v>
      </c>
      <c r="G546" s="205">
        <v>16.920000000000002</v>
      </c>
      <c r="H546" s="253">
        <f t="shared" si="27"/>
        <v>50.760000000000005</v>
      </c>
      <c r="I546" s="269">
        <f t="shared" si="28"/>
        <v>19.505376000000002</v>
      </c>
      <c r="J546" s="266">
        <f t="shared" si="29"/>
        <v>58.516128000000009</v>
      </c>
    </row>
    <row r="547" spans="1:10" ht="30" x14ac:dyDescent="0.25">
      <c r="A547" s="192" t="s">
        <v>1416</v>
      </c>
      <c r="B547" s="63">
        <v>38102</v>
      </c>
      <c r="C547" s="193" t="s">
        <v>264</v>
      </c>
      <c r="D547" s="194" t="s">
        <v>1417</v>
      </c>
      <c r="E547" s="63" t="s">
        <v>396</v>
      </c>
      <c r="F547" s="63">
        <v>3</v>
      </c>
      <c r="G547" s="205">
        <v>10.63</v>
      </c>
      <c r="H547" s="253">
        <f t="shared" si="27"/>
        <v>31.89</v>
      </c>
      <c r="I547" s="269">
        <f t="shared" si="28"/>
        <v>12.254264000000001</v>
      </c>
      <c r="J547" s="266">
        <f t="shared" si="29"/>
        <v>36.762792000000005</v>
      </c>
    </row>
    <row r="548" spans="1:10" ht="45.75" thickBot="1" x14ac:dyDescent="0.3">
      <c r="A548" s="192" t="s">
        <v>1418</v>
      </c>
      <c r="B548" s="207">
        <v>38076</v>
      </c>
      <c r="C548" s="208" t="s">
        <v>264</v>
      </c>
      <c r="D548" s="209" t="s">
        <v>1419</v>
      </c>
      <c r="E548" s="207" t="s">
        <v>396</v>
      </c>
      <c r="F548" s="207">
        <v>3</v>
      </c>
      <c r="G548" s="210">
        <v>18.97</v>
      </c>
      <c r="H548" s="253">
        <f t="shared" si="27"/>
        <v>56.91</v>
      </c>
      <c r="I548" s="269">
        <f t="shared" si="28"/>
        <v>21.868615999999999</v>
      </c>
      <c r="J548" s="266">
        <f t="shared" si="29"/>
        <v>65.605847999999995</v>
      </c>
    </row>
    <row r="549" spans="1:10" ht="15.75" thickBot="1" x14ac:dyDescent="0.3">
      <c r="A549" s="539" t="s">
        <v>1420</v>
      </c>
      <c r="B549" s="540"/>
      <c r="C549" s="540"/>
      <c r="D549" s="540"/>
      <c r="E549" s="540"/>
      <c r="F549" s="540"/>
      <c r="G549" s="542"/>
      <c r="H549" s="271">
        <f>SUM(H371:H548)</f>
        <v>38038.110000000015</v>
      </c>
      <c r="I549" s="272" t="s">
        <v>1504</v>
      </c>
      <c r="J549" s="261">
        <f>SUM(J371:J548)</f>
        <v>43850.333208000025</v>
      </c>
    </row>
    <row r="550" spans="1:10" x14ac:dyDescent="0.25">
      <c r="D550" s="198"/>
      <c r="G550" s="199"/>
      <c r="H550" s="199"/>
    </row>
    <row r="551" spans="1:10" ht="15.75" thickBot="1" x14ac:dyDescent="0.3">
      <c r="A551" s="536" t="s">
        <v>1421</v>
      </c>
      <c r="B551" s="537"/>
      <c r="C551" s="537"/>
      <c r="D551" s="537"/>
      <c r="E551" s="537"/>
      <c r="F551" s="537"/>
      <c r="G551" s="537"/>
      <c r="H551" s="537"/>
      <c r="I551" s="537"/>
      <c r="J551" s="538"/>
    </row>
    <row r="552" spans="1:10" ht="45.75" thickBot="1" x14ac:dyDescent="0.3">
      <c r="A552" s="211" t="s">
        <v>29</v>
      </c>
      <c r="B552" s="212" t="s">
        <v>335</v>
      </c>
      <c r="C552" s="212" t="s">
        <v>255</v>
      </c>
      <c r="D552" s="213" t="s">
        <v>336</v>
      </c>
      <c r="E552" s="212" t="s">
        <v>38</v>
      </c>
      <c r="F552" s="212" t="s">
        <v>337</v>
      </c>
      <c r="G552" s="214" t="s">
        <v>338</v>
      </c>
      <c r="H552" s="273" t="s">
        <v>339</v>
      </c>
      <c r="I552" s="294" t="s">
        <v>1505</v>
      </c>
      <c r="J552" s="295" t="s">
        <v>1506</v>
      </c>
    </row>
    <row r="553" spans="1:10" x14ac:dyDescent="0.25">
      <c r="A553" s="188" t="s">
        <v>19</v>
      </c>
      <c r="B553" s="189" t="s">
        <v>293</v>
      </c>
      <c r="C553" s="189" t="s">
        <v>292</v>
      </c>
      <c r="D553" s="190" t="s">
        <v>1422</v>
      </c>
      <c r="E553" s="189" t="s">
        <v>396</v>
      </c>
      <c r="F553" s="189">
        <v>1</v>
      </c>
      <c r="G553" s="191">
        <v>1344.5</v>
      </c>
      <c r="H553" s="252">
        <f>F553*G553</f>
        <v>1344.5</v>
      </c>
      <c r="I553" s="269">
        <f>(G553+G553*$G$590)*(100%-$J$3)</f>
        <v>1549.9395999999999</v>
      </c>
      <c r="J553" s="266">
        <f>I553*F553</f>
        <v>1549.9395999999999</v>
      </c>
    </row>
    <row r="554" spans="1:10" ht="30" x14ac:dyDescent="0.25">
      <c r="A554" s="192" t="s">
        <v>22</v>
      </c>
      <c r="B554" s="193" t="s">
        <v>293</v>
      </c>
      <c r="C554" s="193" t="s">
        <v>292</v>
      </c>
      <c r="D554" s="194" t="s">
        <v>1423</v>
      </c>
      <c r="E554" s="193" t="s">
        <v>396</v>
      </c>
      <c r="F554" s="193">
        <v>1</v>
      </c>
      <c r="G554" s="195">
        <v>349.2</v>
      </c>
      <c r="H554" s="253">
        <f>F554*G554</f>
        <v>349.2</v>
      </c>
      <c r="I554" s="269">
        <f t="shared" ref="I554:I581" si="30">(G554+G554*$G$590)*(100%-$J$3)</f>
        <v>402.55775999999997</v>
      </c>
      <c r="J554" s="266">
        <f t="shared" ref="J554:J581" si="31">I554*F554</f>
        <v>402.55775999999997</v>
      </c>
    </row>
    <row r="555" spans="1:10" x14ac:dyDescent="0.25">
      <c r="A555" s="192" t="s">
        <v>1424</v>
      </c>
      <c r="B555" s="193" t="s">
        <v>293</v>
      </c>
      <c r="C555" s="193" t="s">
        <v>292</v>
      </c>
      <c r="D555" s="194" t="s">
        <v>1425</v>
      </c>
      <c r="E555" s="193" t="s">
        <v>396</v>
      </c>
      <c r="F555" s="193">
        <v>1</v>
      </c>
      <c r="G555" s="195">
        <v>874</v>
      </c>
      <c r="H555" s="253">
        <f t="shared" ref="H555:H573" si="32">F555*G555</f>
        <v>874</v>
      </c>
      <c r="I555" s="269">
        <f t="shared" si="30"/>
        <v>1007.5472</v>
      </c>
      <c r="J555" s="266">
        <f t="shared" si="31"/>
        <v>1007.5472</v>
      </c>
    </row>
    <row r="556" spans="1:10" x14ac:dyDescent="0.25">
      <c r="A556" s="192" t="s">
        <v>1426</v>
      </c>
      <c r="B556" s="193" t="s">
        <v>293</v>
      </c>
      <c r="C556" s="193" t="s">
        <v>292</v>
      </c>
      <c r="D556" s="194" t="s">
        <v>1427</v>
      </c>
      <c r="E556" s="193" t="s">
        <v>396</v>
      </c>
      <c r="F556" s="193">
        <v>2</v>
      </c>
      <c r="G556" s="195">
        <v>394.15</v>
      </c>
      <c r="H556" s="253">
        <f t="shared" si="32"/>
        <v>788.3</v>
      </c>
      <c r="I556" s="269">
        <f t="shared" si="30"/>
        <v>454.37611999999996</v>
      </c>
      <c r="J556" s="266">
        <f t="shared" si="31"/>
        <v>908.75223999999992</v>
      </c>
    </row>
    <row r="557" spans="1:10" ht="30" x14ac:dyDescent="0.25">
      <c r="A557" s="192" t="s">
        <v>1428</v>
      </c>
      <c r="B557" s="193" t="s">
        <v>293</v>
      </c>
      <c r="C557" s="193" t="s">
        <v>292</v>
      </c>
      <c r="D557" s="194" t="s">
        <v>1429</v>
      </c>
      <c r="E557" s="193" t="s">
        <v>396</v>
      </c>
      <c r="F557" s="193">
        <v>1</v>
      </c>
      <c r="G557" s="195">
        <v>1999</v>
      </c>
      <c r="H557" s="253">
        <f t="shared" si="32"/>
        <v>1999</v>
      </c>
      <c r="I557" s="269">
        <f t="shared" si="30"/>
        <v>2304.4472000000001</v>
      </c>
      <c r="J557" s="266">
        <f t="shared" si="31"/>
        <v>2304.4472000000001</v>
      </c>
    </row>
    <row r="558" spans="1:10" ht="30" x14ac:dyDescent="0.25">
      <c r="A558" s="192" t="s">
        <v>1430</v>
      </c>
      <c r="B558" s="193" t="s">
        <v>293</v>
      </c>
      <c r="C558" s="193" t="s">
        <v>292</v>
      </c>
      <c r="D558" s="194" t="s">
        <v>1431</v>
      </c>
      <c r="E558" s="193" t="s">
        <v>396</v>
      </c>
      <c r="F558" s="193">
        <v>1</v>
      </c>
      <c r="G558" s="195">
        <v>564</v>
      </c>
      <c r="H558" s="253">
        <f t="shared" si="32"/>
        <v>564</v>
      </c>
      <c r="I558" s="269">
        <f t="shared" si="30"/>
        <v>650.17920000000004</v>
      </c>
      <c r="J558" s="266">
        <f t="shared" si="31"/>
        <v>650.17920000000004</v>
      </c>
    </row>
    <row r="559" spans="1:10" x14ac:dyDescent="0.25">
      <c r="A559" s="192" t="s">
        <v>1432</v>
      </c>
      <c r="B559" s="193" t="s">
        <v>293</v>
      </c>
      <c r="C559" s="193" t="s">
        <v>292</v>
      </c>
      <c r="D559" s="194" t="s">
        <v>1433</v>
      </c>
      <c r="E559" s="193" t="s">
        <v>1434</v>
      </c>
      <c r="F559" s="193">
        <v>1</v>
      </c>
      <c r="G559" s="195">
        <v>238.15</v>
      </c>
      <c r="H559" s="253">
        <f t="shared" si="32"/>
        <v>238.15</v>
      </c>
      <c r="I559" s="269">
        <f t="shared" si="30"/>
        <v>274.53931999999998</v>
      </c>
      <c r="J559" s="266">
        <f t="shared" si="31"/>
        <v>274.53931999999998</v>
      </c>
    </row>
    <row r="560" spans="1:10" x14ac:dyDescent="0.25">
      <c r="A560" s="192" t="s">
        <v>1435</v>
      </c>
      <c r="B560" s="193" t="s">
        <v>293</v>
      </c>
      <c r="C560" s="193" t="s">
        <v>292</v>
      </c>
      <c r="D560" s="194" t="s">
        <v>1436</v>
      </c>
      <c r="E560" s="193" t="s">
        <v>396</v>
      </c>
      <c r="F560" s="193">
        <v>4</v>
      </c>
      <c r="G560" s="195">
        <v>143.02000000000001</v>
      </c>
      <c r="H560" s="253">
        <f t="shared" si="32"/>
        <v>572.08000000000004</v>
      </c>
      <c r="I560" s="269">
        <f t="shared" si="30"/>
        <v>164.873456</v>
      </c>
      <c r="J560" s="266">
        <f t="shared" si="31"/>
        <v>659.49382400000002</v>
      </c>
    </row>
    <row r="561" spans="1:10" x14ac:dyDescent="0.25">
      <c r="A561" s="192" t="s">
        <v>1437</v>
      </c>
      <c r="B561" s="193" t="s">
        <v>293</v>
      </c>
      <c r="C561" s="193" t="s">
        <v>292</v>
      </c>
      <c r="D561" s="194" t="s">
        <v>1438</v>
      </c>
      <c r="E561" s="193" t="s">
        <v>396</v>
      </c>
      <c r="F561" s="193">
        <v>2</v>
      </c>
      <c r="G561" s="195">
        <v>9.5050000000000008</v>
      </c>
      <c r="H561" s="253">
        <f t="shared" si="32"/>
        <v>19.010000000000002</v>
      </c>
      <c r="I561" s="269">
        <f t="shared" si="30"/>
        <v>10.957364</v>
      </c>
      <c r="J561" s="266">
        <f t="shared" si="31"/>
        <v>21.914728</v>
      </c>
    </row>
    <row r="562" spans="1:10" x14ac:dyDescent="0.25">
      <c r="A562" s="192" t="s">
        <v>1439</v>
      </c>
      <c r="B562" s="193" t="s">
        <v>293</v>
      </c>
      <c r="C562" s="193" t="s">
        <v>292</v>
      </c>
      <c r="D562" s="194" t="s">
        <v>1440</v>
      </c>
      <c r="E562" s="193" t="s">
        <v>396</v>
      </c>
      <c r="F562" s="193">
        <v>2</v>
      </c>
      <c r="G562" s="195">
        <v>35.53</v>
      </c>
      <c r="H562" s="253">
        <f t="shared" si="32"/>
        <v>71.06</v>
      </c>
      <c r="I562" s="269">
        <f t="shared" si="30"/>
        <v>40.958984000000001</v>
      </c>
      <c r="J562" s="266">
        <f t="shared" si="31"/>
        <v>81.917968000000002</v>
      </c>
    </row>
    <row r="563" spans="1:10" x14ac:dyDescent="0.25">
      <c r="A563" s="192" t="s">
        <v>1441</v>
      </c>
      <c r="B563" s="193" t="s">
        <v>293</v>
      </c>
      <c r="C563" s="193" t="s">
        <v>292</v>
      </c>
      <c r="D563" s="194" t="s">
        <v>1442</v>
      </c>
      <c r="E563" s="193" t="s">
        <v>396</v>
      </c>
      <c r="F563" s="193">
        <v>2</v>
      </c>
      <c r="G563" s="195">
        <v>109</v>
      </c>
      <c r="H563" s="253">
        <f t="shared" si="32"/>
        <v>218</v>
      </c>
      <c r="I563" s="269">
        <f t="shared" si="30"/>
        <v>125.65520000000001</v>
      </c>
      <c r="J563" s="266">
        <f t="shared" si="31"/>
        <v>251.31040000000002</v>
      </c>
    </row>
    <row r="564" spans="1:10" x14ac:dyDescent="0.25">
      <c r="A564" s="192" t="s">
        <v>1443</v>
      </c>
      <c r="B564" s="193" t="s">
        <v>293</v>
      </c>
      <c r="C564" s="193" t="s">
        <v>292</v>
      </c>
      <c r="D564" s="194" t="s">
        <v>1444</v>
      </c>
      <c r="E564" s="193" t="s">
        <v>396</v>
      </c>
      <c r="F564" s="193">
        <v>6</v>
      </c>
      <c r="G564" s="195">
        <v>17.02</v>
      </c>
      <c r="H564" s="253">
        <f t="shared" si="32"/>
        <v>102.12</v>
      </c>
      <c r="I564" s="269">
        <f t="shared" si="30"/>
        <v>19.620656</v>
      </c>
      <c r="J564" s="266">
        <f t="shared" si="31"/>
        <v>117.72393600000001</v>
      </c>
    </row>
    <row r="565" spans="1:10" x14ac:dyDescent="0.25">
      <c r="A565" s="192" t="s">
        <v>1445</v>
      </c>
      <c r="B565" s="193" t="s">
        <v>293</v>
      </c>
      <c r="C565" s="193" t="s">
        <v>292</v>
      </c>
      <c r="D565" s="194" t="s">
        <v>1446</v>
      </c>
      <c r="E565" s="193" t="s">
        <v>396</v>
      </c>
      <c r="F565" s="193">
        <v>2</v>
      </c>
      <c r="G565" s="195">
        <v>414.9</v>
      </c>
      <c r="H565" s="253">
        <f t="shared" si="32"/>
        <v>829.8</v>
      </c>
      <c r="I565" s="269">
        <f t="shared" si="30"/>
        <v>478.29671999999999</v>
      </c>
      <c r="J565" s="266">
        <f t="shared" si="31"/>
        <v>956.59343999999999</v>
      </c>
    </row>
    <row r="566" spans="1:10" x14ac:dyDescent="0.25">
      <c r="A566" s="192" t="s">
        <v>1447</v>
      </c>
      <c r="B566" s="193" t="s">
        <v>293</v>
      </c>
      <c r="C566" s="193" t="s">
        <v>292</v>
      </c>
      <c r="D566" s="194" t="s">
        <v>1448</v>
      </c>
      <c r="E566" s="193" t="s">
        <v>396</v>
      </c>
      <c r="F566" s="193">
        <v>4</v>
      </c>
      <c r="G566" s="195">
        <v>63.75</v>
      </c>
      <c r="H566" s="253">
        <f t="shared" si="32"/>
        <v>255</v>
      </c>
      <c r="I566" s="269">
        <f t="shared" si="30"/>
        <v>73.491</v>
      </c>
      <c r="J566" s="266">
        <f t="shared" si="31"/>
        <v>293.964</v>
      </c>
    </row>
    <row r="567" spans="1:10" x14ac:dyDescent="0.25">
      <c r="A567" s="192" t="s">
        <v>1449</v>
      </c>
      <c r="B567" s="193" t="s">
        <v>293</v>
      </c>
      <c r="C567" s="193" t="s">
        <v>292</v>
      </c>
      <c r="D567" s="194" t="s">
        <v>1450</v>
      </c>
      <c r="E567" s="193" t="s">
        <v>396</v>
      </c>
      <c r="F567" s="193">
        <v>6</v>
      </c>
      <c r="G567" s="195">
        <v>19.445</v>
      </c>
      <c r="H567" s="253">
        <f t="shared" si="32"/>
        <v>116.67</v>
      </c>
      <c r="I567" s="269">
        <f t="shared" si="30"/>
        <v>22.416195999999999</v>
      </c>
      <c r="J567" s="266">
        <f t="shared" si="31"/>
        <v>134.497176</v>
      </c>
    </row>
    <row r="568" spans="1:10" x14ac:dyDescent="0.25">
      <c r="A568" s="192" t="s">
        <v>1451</v>
      </c>
      <c r="B568" s="193" t="s">
        <v>293</v>
      </c>
      <c r="C568" s="193" t="s">
        <v>292</v>
      </c>
      <c r="D568" s="194" t="s">
        <v>1452</v>
      </c>
      <c r="E568" s="193" t="s">
        <v>396</v>
      </c>
      <c r="F568" s="193">
        <v>6</v>
      </c>
      <c r="G568" s="195">
        <v>10.154999999999999</v>
      </c>
      <c r="H568" s="253">
        <f t="shared" si="32"/>
        <v>60.929999999999993</v>
      </c>
      <c r="I568" s="269">
        <f t="shared" si="30"/>
        <v>11.706683999999999</v>
      </c>
      <c r="J568" s="266">
        <f t="shared" si="31"/>
        <v>70.240104000000002</v>
      </c>
    </row>
    <row r="569" spans="1:10" x14ac:dyDescent="0.25">
      <c r="A569" s="192" t="s">
        <v>1453</v>
      </c>
      <c r="B569" s="193" t="s">
        <v>293</v>
      </c>
      <c r="C569" s="193" t="s">
        <v>292</v>
      </c>
      <c r="D569" s="194" t="s">
        <v>1454</v>
      </c>
      <c r="E569" s="193" t="s">
        <v>396</v>
      </c>
      <c r="F569" s="193">
        <v>6</v>
      </c>
      <c r="G569" s="195">
        <v>16.445</v>
      </c>
      <c r="H569" s="253">
        <f t="shared" si="32"/>
        <v>98.67</v>
      </c>
      <c r="I569" s="269">
        <f t="shared" si="30"/>
        <v>18.957796000000002</v>
      </c>
      <c r="J569" s="266">
        <f t="shared" si="31"/>
        <v>113.74677600000001</v>
      </c>
    </row>
    <row r="570" spans="1:10" x14ac:dyDescent="0.25">
      <c r="A570" s="192" t="s">
        <v>1455</v>
      </c>
      <c r="B570" s="193" t="s">
        <v>293</v>
      </c>
      <c r="C570" s="193" t="s">
        <v>292</v>
      </c>
      <c r="D570" s="194" t="s">
        <v>1456</v>
      </c>
      <c r="E570" s="193" t="s">
        <v>396</v>
      </c>
      <c r="F570" s="193">
        <v>4</v>
      </c>
      <c r="G570" s="195">
        <v>50.87</v>
      </c>
      <c r="H570" s="253">
        <f t="shared" si="32"/>
        <v>203.48</v>
      </c>
      <c r="I570" s="269">
        <f t="shared" si="30"/>
        <v>58.642935999999999</v>
      </c>
      <c r="J570" s="266">
        <f t="shared" si="31"/>
        <v>234.571744</v>
      </c>
    </row>
    <row r="571" spans="1:10" x14ac:dyDescent="0.25">
      <c r="A571" s="192" t="s">
        <v>1457</v>
      </c>
      <c r="B571" s="193" t="s">
        <v>293</v>
      </c>
      <c r="C571" s="193" t="s">
        <v>292</v>
      </c>
      <c r="D571" s="194" t="s">
        <v>1458</v>
      </c>
      <c r="E571" s="193" t="s">
        <v>396</v>
      </c>
      <c r="F571" s="193">
        <v>6</v>
      </c>
      <c r="G571" s="195">
        <v>19.52</v>
      </c>
      <c r="H571" s="253">
        <f t="shared" si="32"/>
        <v>117.12</v>
      </c>
      <c r="I571" s="269">
        <f t="shared" si="30"/>
        <v>22.502655999999998</v>
      </c>
      <c r="J571" s="266">
        <f t="shared" si="31"/>
        <v>135.01593599999998</v>
      </c>
    </row>
    <row r="572" spans="1:10" ht="30" x14ac:dyDescent="0.25">
      <c r="A572" s="192" t="s">
        <v>1459</v>
      </c>
      <c r="B572" s="193" t="s">
        <v>293</v>
      </c>
      <c r="C572" s="193" t="s">
        <v>292</v>
      </c>
      <c r="D572" s="194" t="s">
        <v>1460</v>
      </c>
      <c r="E572" s="193" t="s">
        <v>396</v>
      </c>
      <c r="F572" s="193">
        <v>1</v>
      </c>
      <c r="G572" s="195">
        <v>217.67</v>
      </c>
      <c r="H572" s="253">
        <f t="shared" si="32"/>
        <v>217.67</v>
      </c>
      <c r="I572" s="269">
        <f t="shared" si="30"/>
        <v>250.92997599999998</v>
      </c>
      <c r="J572" s="266">
        <f t="shared" si="31"/>
        <v>250.92997599999998</v>
      </c>
    </row>
    <row r="573" spans="1:10" x14ac:dyDescent="0.25">
      <c r="A573" s="192" t="s">
        <v>1461</v>
      </c>
      <c r="B573" s="193" t="s">
        <v>293</v>
      </c>
      <c r="C573" s="193" t="s">
        <v>292</v>
      </c>
      <c r="D573" s="194" t="s">
        <v>1462</v>
      </c>
      <c r="E573" s="193" t="s">
        <v>396</v>
      </c>
      <c r="F573" s="193">
        <v>2</v>
      </c>
      <c r="G573" s="195">
        <v>195.71</v>
      </c>
      <c r="H573" s="253">
        <f t="shared" si="32"/>
        <v>391.42</v>
      </c>
      <c r="I573" s="269">
        <f t="shared" si="30"/>
        <v>225.61448799999999</v>
      </c>
      <c r="J573" s="266">
        <f t="shared" si="31"/>
        <v>451.22897599999999</v>
      </c>
    </row>
    <row r="574" spans="1:10" x14ac:dyDescent="0.25">
      <c r="A574" s="192" t="s">
        <v>1463</v>
      </c>
      <c r="B574" s="193" t="s">
        <v>293</v>
      </c>
      <c r="C574" s="193" t="s">
        <v>292</v>
      </c>
      <c r="D574" s="194" t="s">
        <v>1464</v>
      </c>
      <c r="E574" s="193" t="s">
        <v>396</v>
      </c>
      <c r="F574" s="193">
        <v>2</v>
      </c>
      <c r="G574" s="195">
        <v>89.444999999999993</v>
      </c>
      <c r="H574" s="253">
        <f>F574*G574</f>
        <v>178.89</v>
      </c>
      <c r="I574" s="269">
        <f t="shared" si="30"/>
        <v>103.112196</v>
      </c>
      <c r="J574" s="266">
        <f t="shared" si="31"/>
        <v>206.22439199999999</v>
      </c>
    </row>
    <row r="575" spans="1:10" x14ac:dyDescent="0.25">
      <c r="A575" s="192" t="s">
        <v>1465</v>
      </c>
      <c r="B575" s="193" t="s">
        <v>293</v>
      </c>
      <c r="C575" s="193" t="s">
        <v>292</v>
      </c>
      <c r="D575" s="194" t="s">
        <v>1466</v>
      </c>
      <c r="E575" s="193" t="s">
        <v>396</v>
      </c>
      <c r="F575" s="193">
        <v>2</v>
      </c>
      <c r="G575" s="195">
        <v>737.77499999999998</v>
      </c>
      <c r="H575" s="253">
        <f t="shared" ref="H575:H577" si="33">F575*G575</f>
        <v>1475.55</v>
      </c>
      <c r="I575" s="269">
        <f t="shared" si="30"/>
        <v>850.50702000000001</v>
      </c>
      <c r="J575" s="266">
        <f t="shared" si="31"/>
        <v>1701.01404</v>
      </c>
    </row>
    <row r="576" spans="1:10" x14ac:dyDescent="0.25">
      <c r="A576" s="192" t="s">
        <v>1467</v>
      </c>
      <c r="B576" s="193" t="s">
        <v>293</v>
      </c>
      <c r="C576" s="193" t="s">
        <v>292</v>
      </c>
      <c r="D576" s="194" t="s">
        <v>1468</v>
      </c>
      <c r="E576" s="193" t="s">
        <v>396</v>
      </c>
      <c r="F576" s="193">
        <v>2</v>
      </c>
      <c r="G576" s="195">
        <v>577.42999999999995</v>
      </c>
      <c r="H576" s="253">
        <f t="shared" si="33"/>
        <v>1154.8599999999999</v>
      </c>
      <c r="I576" s="269">
        <f t="shared" si="30"/>
        <v>665.66130399999997</v>
      </c>
      <c r="J576" s="266">
        <f t="shared" si="31"/>
        <v>1331.3226079999999</v>
      </c>
    </row>
    <row r="577" spans="1:10" x14ac:dyDescent="0.25">
      <c r="A577" s="192" t="s">
        <v>1469</v>
      </c>
      <c r="B577" s="193" t="s">
        <v>293</v>
      </c>
      <c r="C577" s="193" t="s">
        <v>292</v>
      </c>
      <c r="D577" s="194" t="s">
        <v>1470</v>
      </c>
      <c r="E577" s="193" t="s">
        <v>396</v>
      </c>
      <c r="F577" s="193">
        <v>1</v>
      </c>
      <c r="G577" s="195">
        <v>104</v>
      </c>
      <c r="H577" s="253">
        <f t="shared" si="33"/>
        <v>104</v>
      </c>
      <c r="I577" s="269">
        <f t="shared" si="30"/>
        <v>119.8912</v>
      </c>
      <c r="J577" s="266">
        <f t="shared" si="31"/>
        <v>119.8912</v>
      </c>
    </row>
    <row r="578" spans="1:10" x14ac:dyDescent="0.25">
      <c r="A578" s="192" t="s">
        <v>1471</v>
      </c>
      <c r="B578" s="193" t="s">
        <v>293</v>
      </c>
      <c r="C578" s="193" t="s">
        <v>292</v>
      </c>
      <c r="D578" s="194" t="s">
        <v>1472</v>
      </c>
      <c r="E578" s="193" t="s">
        <v>1473</v>
      </c>
      <c r="F578" s="193">
        <v>2</v>
      </c>
      <c r="G578" s="195">
        <v>275.29000000000002</v>
      </c>
      <c r="H578" s="253">
        <f>F578*G578</f>
        <v>550.58000000000004</v>
      </c>
      <c r="I578" s="269">
        <f t="shared" si="30"/>
        <v>317.35431200000005</v>
      </c>
      <c r="J578" s="266">
        <f t="shared" si="31"/>
        <v>634.7086240000001</v>
      </c>
    </row>
    <row r="579" spans="1:10" x14ac:dyDescent="0.25">
      <c r="A579" s="192" t="s">
        <v>1474</v>
      </c>
      <c r="B579" s="193" t="s">
        <v>293</v>
      </c>
      <c r="C579" s="193" t="s">
        <v>292</v>
      </c>
      <c r="D579" s="194" t="s">
        <v>1475</v>
      </c>
      <c r="E579" s="193" t="s">
        <v>1476</v>
      </c>
      <c r="F579" s="193">
        <v>4</v>
      </c>
      <c r="G579" s="195">
        <v>32.74</v>
      </c>
      <c r="H579" s="253">
        <f>F579*G579</f>
        <v>130.96</v>
      </c>
      <c r="I579" s="269">
        <f t="shared" si="30"/>
        <v>37.742671999999999</v>
      </c>
      <c r="J579" s="266">
        <f t="shared" si="31"/>
        <v>150.970688</v>
      </c>
    </row>
    <row r="580" spans="1:10" x14ac:dyDescent="0.25">
      <c r="A580" s="192" t="s">
        <v>1477</v>
      </c>
      <c r="B580" s="193" t="s">
        <v>293</v>
      </c>
      <c r="C580" s="193" t="s">
        <v>292</v>
      </c>
      <c r="D580" s="194" t="s">
        <v>1478</v>
      </c>
      <c r="E580" s="193" t="s">
        <v>1476</v>
      </c>
      <c r="F580" s="193">
        <v>2</v>
      </c>
      <c r="G580" s="195">
        <v>153.27500000000001</v>
      </c>
      <c r="H580" s="253">
        <f>F580*G580</f>
        <v>306.55</v>
      </c>
      <c r="I580" s="269">
        <f t="shared" si="30"/>
        <v>176.69542000000001</v>
      </c>
      <c r="J580" s="266">
        <f t="shared" si="31"/>
        <v>353.39084000000003</v>
      </c>
    </row>
    <row r="581" spans="1:10" ht="15.75" thickBot="1" x14ac:dyDescent="0.3">
      <c r="A581" s="192" t="s">
        <v>1479</v>
      </c>
      <c r="B581" s="208" t="s">
        <v>293</v>
      </c>
      <c r="C581" s="208" t="s">
        <v>292</v>
      </c>
      <c r="D581" s="209" t="s">
        <v>1480</v>
      </c>
      <c r="E581" s="208" t="s">
        <v>1481</v>
      </c>
      <c r="F581" s="208">
        <v>2</v>
      </c>
      <c r="G581" s="215">
        <v>226.07499999999999</v>
      </c>
      <c r="H581" s="274">
        <f>F581*G581</f>
        <v>452.15</v>
      </c>
      <c r="I581" s="269">
        <f t="shared" si="30"/>
        <v>260.61926</v>
      </c>
      <c r="J581" s="266">
        <f t="shared" si="31"/>
        <v>521.23851999999999</v>
      </c>
    </row>
    <row r="582" spans="1:10" ht="15.75" thickBot="1" x14ac:dyDescent="0.3">
      <c r="A582" s="539" t="s">
        <v>1482</v>
      </c>
      <c r="B582" s="540"/>
      <c r="C582" s="540"/>
      <c r="D582" s="540"/>
      <c r="E582" s="540"/>
      <c r="F582" s="540"/>
      <c r="G582" s="540"/>
      <c r="H582" s="275">
        <f>SUM(H553:H581)</f>
        <v>13783.72</v>
      </c>
      <c r="I582" s="272" t="s">
        <v>1504</v>
      </c>
      <c r="J582" s="261">
        <f>SUM(J553:J581)</f>
        <v>15889.872416000002</v>
      </c>
    </row>
    <row r="583" spans="1:10" ht="15.75" thickBot="1" x14ac:dyDescent="0.3">
      <c r="D583" s="198"/>
      <c r="G583" s="199"/>
      <c r="H583" s="199"/>
    </row>
    <row r="584" spans="1:10" ht="30" x14ac:dyDescent="0.25">
      <c r="A584" s="543" t="s">
        <v>1483</v>
      </c>
      <c r="B584" s="544"/>
      <c r="C584" s="544"/>
      <c r="D584" s="544"/>
      <c r="E584" s="544"/>
      <c r="F584" s="544"/>
      <c r="G584" s="544"/>
      <c r="H584" s="544"/>
      <c r="I584" s="296" t="s">
        <v>1507</v>
      </c>
      <c r="J584" s="282"/>
    </row>
    <row r="585" spans="1:10" x14ac:dyDescent="0.25">
      <c r="A585" s="545" t="s">
        <v>657</v>
      </c>
      <c r="B585" s="546"/>
      <c r="C585" s="546"/>
      <c r="D585" s="546"/>
      <c r="E585" s="546"/>
      <c r="F585" s="546"/>
      <c r="G585" s="546"/>
      <c r="H585" s="281">
        <f>H159</f>
        <v>28754.959999999988</v>
      </c>
      <c r="I585" s="283">
        <f>J159</f>
        <v>33148.717888000014</v>
      </c>
      <c r="J585" s="270"/>
    </row>
    <row r="586" spans="1:10" x14ac:dyDescent="0.25">
      <c r="A586" s="547" t="s">
        <v>1062</v>
      </c>
      <c r="B586" s="548"/>
      <c r="C586" s="548"/>
      <c r="D586" s="548"/>
      <c r="E586" s="548"/>
      <c r="F586" s="548"/>
      <c r="G586" s="548"/>
      <c r="H586" s="276">
        <f>H367</f>
        <v>14307.47</v>
      </c>
      <c r="I586" s="284">
        <f>J367</f>
        <v>16493.651415999993</v>
      </c>
      <c r="J586" s="270"/>
    </row>
    <row r="587" spans="1:10" x14ac:dyDescent="0.25">
      <c r="A587" s="547" t="s">
        <v>1420</v>
      </c>
      <c r="B587" s="548"/>
      <c r="C587" s="548"/>
      <c r="D587" s="548"/>
      <c r="E587" s="548"/>
      <c r="F587" s="548"/>
      <c r="G587" s="548"/>
      <c r="H587" s="277">
        <f>H549</f>
        <v>38038.110000000015</v>
      </c>
      <c r="I587" s="284">
        <f>J549</f>
        <v>43850.333208000025</v>
      </c>
      <c r="J587" s="270"/>
    </row>
    <row r="588" spans="1:10" x14ac:dyDescent="0.25">
      <c r="A588" s="547" t="s">
        <v>1482</v>
      </c>
      <c r="B588" s="548"/>
      <c r="C588" s="548"/>
      <c r="D588" s="548"/>
      <c r="E588" s="548"/>
      <c r="F588" s="548"/>
      <c r="G588" s="548"/>
      <c r="H588" s="277">
        <f>H582</f>
        <v>13783.72</v>
      </c>
      <c r="I588" s="284">
        <f>J582</f>
        <v>15889.872416000002</v>
      </c>
      <c r="J588" s="270"/>
    </row>
    <row r="589" spans="1:10" x14ac:dyDescent="0.25">
      <c r="A589" s="549" t="s">
        <v>1484</v>
      </c>
      <c r="B589" s="550"/>
      <c r="C589" s="550"/>
      <c r="D589" s="550"/>
      <c r="E589" s="550"/>
      <c r="F589" s="550"/>
      <c r="G589" s="550"/>
      <c r="H589" s="278">
        <f>SUM(H585:H588)</f>
        <v>94884.260000000009</v>
      </c>
      <c r="I589" s="285"/>
      <c r="J589" s="270"/>
    </row>
    <row r="590" spans="1:10" ht="15.75" thickBot="1" x14ac:dyDescent="0.3">
      <c r="A590" s="551" t="s">
        <v>1485</v>
      </c>
      <c r="B590" s="552"/>
      <c r="C590" s="552"/>
      <c r="D590" s="552"/>
      <c r="E590" s="552"/>
      <c r="F590" s="552"/>
      <c r="G590" s="216">
        <v>0.15279999999999999</v>
      </c>
      <c r="H590" s="279">
        <f>G590*H589</f>
        <v>14498.314928</v>
      </c>
      <c r="I590" s="285"/>
      <c r="J590" s="270"/>
    </row>
    <row r="591" spans="1:10" ht="15.75" thickBot="1" x14ac:dyDescent="0.3">
      <c r="A591" s="539" t="s">
        <v>1486</v>
      </c>
      <c r="B591" s="540"/>
      <c r="C591" s="540"/>
      <c r="D591" s="540"/>
      <c r="E591" s="540"/>
      <c r="F591" s="540"/>
      <c r="G591" s="541"/>
      <c r="H591" s="280">
        <f>SUM(H589:H590)</f>
        <v>109382.57492800002</v>
      </c>
      <c r="I591" s="286">
        <f>SUM(I585:I590)</f>
        <v>109382.57492800003</v>
      </c>
      <c r="J591" s="270"/>
    </row>
    <row r="594" spans="1:1" x14ac:dyDescent="0.25">
      <c r="A594" t="s">
        <v>1508</v>
      </c>
    </row>
  </sheetData>
  <mergeCells count="18">
    <mergeCell ref="A367:G367"/>
    <mergeCell ref="A3:H3"/>
    <mergeCell ref="A159:G159"/>
    <mergeCell ref="A1:J1"/>
    <mergeCell ref="A2:J2"/>
    <mergeCell ref="A161:J161"/>
    <mergeCell ref="A369:J369"/>
    <mergeCell ref="A551:J551"/>
    <mergeCell ref="A591:G591"/>
    <mergeCell ref="A549:G549"/>
    <mergeCell ref="A582:G582"/>
    <mergeCell ref="A584:H584"/>
    <mergeCell ref="A585:G585"/>
    <mergeCell ref="A586:G586"/>
    <mergeCell ref="A587:G587"/>
    <mergeCell ref="A588:G588"/>
    <mergeCell ref="A589:G589"/>
    <mergeCell ref="A590:F590"/>
  </mergeCells>
  <phoneticPr fontId="58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2</vt:i4>
      </vt:variant>
    </vt:vector>
  </HeadingPairs>
  <TitlesOfParts>
    <vt:vector size="12" baseType="lpstr">
      <vt:lpstr>Resumo</vt:lpstr>
      <vt:lpstr>OFICIAL ELETRICISTA</vt:lpstr>
      <vt:lpstr>OFICIAL BOMBEIRO</vt:lpstr>
      <vt:lpstr>Uniforme</vt:lpstr>
      <vt:lpstr>Materiais e EPI</vt:lpstr>
      <vt:lpstr>Transporte</vt:lpstr>
      <vt:lpstr>Serv. Eventuais</vt:lpstr>
      <vt:lpstr>Mec. de Equip. de academia</vt:lpstr>
      <vt:lpstr>Materiais SRPI</vt:lpstr>
      <vt:lpstr>Materiais PHB</vt:lpstr>
      <vt:lpstr>'OFICIAL BOMBEIRO'!Area_de_impressao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Wellington Ferreira de Oliveira</dc:creator>
  <cp:lastModifiedBy>Dogival Ferreira Morais</cp:lastModifiedBy>
  <cp:lastPrinted>2024-11-12T20:53:46Z</cp:lastPrinted>
  <dcterms:created xsi:type="dcterms:W3CDTF">2018-01-23T19:35:16Z</dcterms:created>
  <dcterms:modified xsi:type="dcterms:W3CDTF">2025-01-22T15:18:28Z</dcterms:modified>
</cp:coreProperties>
</file>